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11475" windowHeight="5955"/>
  </bookViews>
  <sheets>
    <sheet name="Perfect Save" sheetId="4" r:id="rId1"/>
    <sheet name="Best Gear" sheetId="1" r:id="rId2"/>
    <sheet name="Damage Calculator" sheetId="5" r:id="rId3"/>
    <sheet name="Armour" sheetId="7" r:id="rId4"/>
    <sheet name="Best Passives (WIP)" sheetId="9" r:id="rId5"/>
    <sheet name="Best Drops" sheetId="6" r:id="rId6"/>
    <sheet name="Dunban" sheetId="10" r:id="rId7"/>
  </sheets>
  <calcPr calcId="145621"/>
</workbook>
</file>

<file path=xl/calcChain.xml><?xml version="1.0" encoding="utf-8"?>
<calcChain xmlns="http://schemas.openxmlformats.org/spreadsheetml/2006/main">
  <c r="P18" i="10" l="1"/>
  <c r="J32" i="5" l="1"/>
  <c r="J28" i="5"/>
  <c r="K28" i="5"/>
  <c r="J29" i="5"/>
  <c r="K29" i="5"/>
  <c r="J30" i="5"/>
  <c r="K30" i="5"/>
  <c r="J31" i="5"/>
  <c r="K31" i="5"/>
  <c r="K27" i="5"/>
  <c r="J27" i="5"/>
  <c r="J22" i="5"/>
  <c r="K22" i="5"/>
  <c r="J23" i="5"/>
  <c r="K23" i="5"/>
  <c r="J24" i="5"/>
  <c r="K24" i="5"/>
  <c r="J25" i="5"/>
  <c r="K25" i="5"/>
  <c r="J26" i="5"/>
  <c r="K26" i="5"/>
  <c r="K21" i="5"/>
  <c r="J21" i="5"/>
  <c r="J18" i="5"/>
  <c r="K18" i="5"/>
  <c r="J19" i="5"/>
  <c r="K19" i="5"/>
  <c r="J20" i="5"/>
  <c r="K20" i="5"/>
  <c r="K17" i="5"/>
  <c r="J17" i="5"/>
  <c r="K16" i="5"/>
  <c r="J16" i="5"/>
  <c r="K15" i="5"/>
  <c r="J15" i="5"/>
  <c r="K14" i="5"/>
  <c r="J14" i="5"/>
  <c r="K13" i="5"/>
  <c r="J13" i="5"/>
  <c r="K10" i="5"/>
  <c r="J10" i="5"/>
  <c r="K9" i="5"/>
  <c r="J9" i="5"/>
  <c r="K8" i="5"/>
  <c r="J8" i="5"/>
  <c r="K7" i="5"/>
  <c r="J7" i="5"/>
  <c r="K12" i="5"/>
  <c r="J12" i="5"/>
  <c r="K11" i="5"/>
  <c r="J11" i="5"/>
  <c r="L9" i="5"/>
  <c r="K6" i="5"/>
  <c r="J6" i="5"/>
  <c r="K5" i="5"/>
  <c r="J5" i="5"/>
  <c r="K32" i="5"/>
  <c r="L10" i="5" l="1"/>
  <c r="L11" i="5"/>
  <c r="L32" i="5"/>
  <c r="L22" i="5"/>
  <c r="L21" i="5"/>
  <c r="L6" i="5"/>
  <c r="L7" i="5"/>
  <c r="L24" i="5"/>
  <c r="L8" i="5"/>
  <c r="L12" i="5"/>
  <c r="L26" i="5"/>
  <c r="L23" i="5"/>
  <c r="L25" i="5"/>
  <c r="P21" i="10"/>
  <c r="P20" i="10"/>
  <c r="P19" i="10"/>
  <c r="P16" i="10"/>
  <c r="P15" i="10"/>
  <c r="P14" i="10"/>
  <c r="P12" i="10"/>
  <c r="P11" i="10"/>
  <c r="P10" i="10"/>
  <c r="P8" i="10"/>
  <c r="P7" i="10"/>
  <c r="P5" i="10"/>
  <c r="P4" i="10"/>
  <c r="O4" i="10"/>
  <c r="O5" i="10"/>
  <c r="O7" i="10"/>
  <c r="O8" i="10"/>
  <c r="O10" i="10"/>
  <c r="O11" i="10"/>
  <c r="O12" i="10"/>
  <c r="O14" i="10"/>
  <c r="O15" i="10"/>
  <c r="O16" i="10"/>
  <c r="O18" i="10"/>
  <c r="O19" i="10"/>
  <c r="O20" i="10"/>
  <c r="O21" i="10"/>
  <c r="T46" i="7" l="1"/>
  <c r="T45" i="7"/>
  <c r="T44" i="7"/>
  <c r="T43" i="7"/>
  <c r="T42" i="7"/>
  <c r="T41" i="7"/>
  <c r="T40" i="7"/>
  <c r="T39" i="7"/>
  <c r="T38" i="7"/>
  <c r="T37" i="7"/>
  <c r="I84" i="7"/>
  <c r="I83" i="7"/>
  <c r="I82" i="7"/>
  <c r="I80" i="7"/>
  <c r="I81" i="7"/>
  <c r="I79" i="7"/>
  <c r="I78" i="7"/>
  <c r="I77" i="7"/>
  <c r="I76" i="7"/>
  <c r="I75" i="7"/>
  <c r="I74" i="7"/>
  <c r="I73" i="7"/>
  <c r="I72" i="7"/>
  <c r="I71" i="7"/>
  <c r="I70" i="7"/>
  <c r="I69" i="7"/>
  <c r="I68" i="7"/>
  <c r="I67" i="7"/>
  <c r="I66" i="7"/>
  <c r="U34" i="7" l="1"/>
  <c r="T34" i="7"/>
  <c r="U33" i="7"/>
  <c r="T33" i="7"/>
  <c r="U32" i="7"/>
  <c r="T32" i="7"/>
  <c r="U31" i="7"/>
  <c r="T31" i="7"/>
  <c r="U30" i="7"/>
  <c r="T30" i="7"/>
  <c r="U29" i="7"/>
  <c r="T29" i="7"/>
  <c r="U28" i="7"/>
  <c r="T28" i="7"/>
  <c r="U27" i="7"/>
  <c r="T27" i="7"/>
  <c r="U26" i="7"/>
  <c r="T26" i="7"/>
  <c r="U25" i="7"/>
  <c r="T25" i="7"/>
  <c r="U24" i="7"/>
  <c r="T24" i="7"/>
  <c r="U23" i="7"/>
  <c r="T23" i="7"/>
  <c r="U22" i="7"/>
  <c r="T22" i="7"/>
  <c r="U21" i="7"/>
  <c r="T21" i="7"/>
  <c r="U20" i="7"/>
  <c r="T20" i="7"/>
  <c r="U19" i="7"/>
  <c r="T19" i="7"/>
  <c r="U18" i="7"/>
  <c r="T18" i="7"/>
  <c r="U17" i="7"/>
  <c r="T17" i="7"/>
  <c r="U16" i="7"/>
  <c r="T16" i="7"/>
  <c r="U15" i="7"/>
  <c r="T15" i="7"/>
  <c r="U14" i="7"/>
  <c r="T14" i="7"/>
  <c r="U13" i="7"/>
  <c r="T13" i="7"/>
  <c r="U12" i="7"/>
  <c r="T12" i="7"/>
  <c r="U11" i="7"/>
  <c r="T11" i="7"/>
  <c r="U10" i="7"/>
  <c r="T10" i="7"/>
  <c r="U9" i="7"/>
  <c r="T9" i="7"/>
  <c r="U8" i="7"/>
  <c r="T8" i="7"/>
  <c r="U7" i="7"/>
  <c r="T7" i="7"/>
  <c r="U6" i="7"/>
  <c r="T6" i="7"/>
  <c r="J63" i="7"/>
  <c r="I63" i="7"/>
  <c r="J60" i="7"/>
  <c r="I60" i="7"/>
  <c r="J56" i="7"/>
  <c r="I56" i="7"/>
  <c r="J52" i="7"/>
  <c r="I52" i="7"/>
  <c r="J55" i="7"/>
  <c r="I55" i="7"/>
  <c r="J51" i="7"/>
  <c r="I51" i="7"/>
  <c r="J49" i="7"/>
  <c r="I49" i="7"/>
  <c r="J47" i="7"/>
  <c r="I47" i="7"/>
  <c r="J45" i="7"/>
  <c r="I45" i="7"/>
  <c r="J42" i="7"/>
  <c r="I42" i="7"/>
  <c r="J41" i="7"/>
  <c r="I41" i="7"/>
  <c r="J39" i="7"/>
  <c r="I39" i="7"/>
  <c r="J37" i="7"/>
  <c r="I37" i="7"/>
  <c r="J36" i="7"/>
  <c r="I36" i="7"/>
  <c r="J33" i="7"/>
  <c r="I33" i="7"/>
  <c r="I34" i="7"/>
  <c r="J34" i="7"/>
  <c r="J30" i="7"/>
  <c r="I30" i="7"/>
  <c r="J29" i="7"/>
  <c r="I29" i="7"/>
  <c r="J27" i="7"/>
  <c r="I27" i="7"/>
  <c r="J25" i="7"/>
  <c r="I25" i="7"/>
  <c r="J24" i="7"/>
  <c r="I24" i="7"/>
  <c r="J18" i="7"/>
  <c r="I18" i="7"/>
  <c r="J17" i="7"/>
  <c r="I17" i="7"/>
  <c r="J16" i="7"/>
  <c r="I16" i="7"/>
  <c r="J22" i="7"/>
  <c r="I22" i="7"/>
  <c r="J19" i="7"/>
  <c r="I19" i="7"/>
  <c r="J13" i="7"/>
  <c r="I13" i="7"/>
  <c r="J12" i="7"/>
  <c r="I12" i="7"/>
  <c r="J9" i="7"/>
  <c r="I9" i="7"/>
  <c r="J8" i="7"/>
  <c r="I8" i="7"/>
  <c r="J62" i="7"/>
  <c r="I62" i="7"/>
  <c r="J61" i="7"/>
  <c r="I61" i="7"/>
  <c r="J59" i="7"/>
  <c r="I59" i="7"/>
  <c r="J58" i="7"/>
  <c r="I58" i="7"/>
  <c r="J57" i="7"/>
  <c r="I57" i="7"/>
  <c r="J54" i="7"/>
  <c r="I54" i="7"/>
  <c r="J53" i="7"/>
  <c r="I53" i="7"/>
  <c r="K53" i="7" s="1"/>
  <c r="J50" i="7"/>
  <c r="I50" i="7"/>
  <c r="J48" i="7"/>
  <c r="I48" i="7"/>
  <c r="K48" i="7" s="1"/>
  <c r="J46" i="7"/>
  <c r="I46" i="7"/>
  <c r="J44" i="7"/>
  <c r="I44" i="7"/>
  <c r="K44" i="7" s="1"/>
  <c r="J43" i="7"/>
  <c r="I43" i="7"/>
  <c r="J40" i="7"/>
  <c r="I40" i="7"/>
  <c r="K40" i="7" s="1"/>
  <c r="J38" i="7"/>
  <c r="I38" i="7"/>
  <c r="J35" i="7"/>
  <c r="I35" i="7"/>
  <c r="K35" i="7" s="1"/>
  <c r="J32" i="7"/>
  <c r="I32" i="7"/>
  <c r="J31" i="7"/>
  <c r="I31" i="7"/>
  <c r="K31" i="7" s="1"/>
  <c r="J28" i="7"/>
  <c r="I28" i="7"/>
  <c r="J26" i="7"/>
  <c r="I26" i="7"/>
  <c r="K26" i="7" s="1"/>
  <c r="J23" i="7"/>
  <c r="I23" i="7"/>
  <c r="J21" i="7"/>
  <c r="I21" i="7"/>
  <c r="K21" i="7" s="1"/>
  <c r="J20" i="7"/>
  <c r="I20" i="7"/>
  <c r="I15" i="7"/>
  <c r="J15" i="7"/>
  <c r="J14" i="7"/>
  <c r="I14" i="7"/>
  <c r="I11" i="7"/>
  <c r="J11" i="7"/>
  <c r="J10" i="7"/>
  <c r="I10" i="7"/>
  <c r="I7" i="7"/>
  <c r="J7" i="7"/>
  <c r="J6" i="7"/>
  <c r="I6" i="7"/>
  <c r="K57" i="7" l="1"/>
  <c r="K59" i="7"/>
  <c r="K62" i="7"/>
  <c r="K9" i="7"/>
  <c r="K13" i="7"/>
  <c r="K22" i="7"/>
  <c r="K17" i="7"/>
  <c r="K24" i="7"/>
  <c r="K27" i="7"/>
  <c r="K30" i="7"/>
  <c r="K33" i="7"/>
  <c r="K37" i="7"/>
  <c r="K41" i="7"/>
  <c r="K45" i="7"/>
  <c r="K49" i="7"/>
  <c r="K55" i="7"/>
  <c r="K56" i="7"/>
  <c r="K63" i="7"/>
  <c r="V9" i="7"/>
  <c r="V11" i="7"/>
  <c r="V13" i="7"/>
  <c r="V17" i="7"/>
  <c r="V25" i="7"/>
  <c r="V30" i="7"/>
  <c r="V27" i="7"/>
  <c r="V15" i="7"/>
  <c r="V20" i="7"/>
  <c r="K52" i="7"/>
  <c r="K60" i="7"/>
  <c r="V8" i="7"/>
  <c r="V24" i="7"/>
  <c r="V26" i="7"/>
  <c r="V7" i="7"/>
  <c r="K7" i="7"/>
  <c r="K11" i="7"/>
  <c r="K15" i="7"/>
  <c r="K6" i="7"/>
  <c r="K10" i="7"/>
  <c r="K14" i="7"/>
  <c r="K20" i="7"/>
  <c r="K23" i="7"/>
  <c r="K28" i="7"/>
  <c r="K32" i="7"/>
  <c r="K38" i="7"/>
  <c r="K43" i="7"/>
  <c r="K46" i="7"/>
  <c r="K50" i="7"/>
  <c r="K54" i="7"/>
  <c r="K58" i="7"/>
  <c r="K61" i="7"/>
  <c r="K8" i="7"/>
  <c r="K12" i="7"/>
  <c r="K19" i="7"/>
  <c r="K16" i="7"/>
  <c r="K18" i="7"/>
  <c r="K25" i="7"/>
  <c r="K29" i="7"/>
  <c r="K34" i="7"/>
  <c r="K36" i="7"/>
  <c r="K39" i="7"/>
  <c r="K42" i="7"/>
  <c r="K47" i="7"/>
  <c r="K51" i="7"/>
  <c r="V6" i="7"/>
  <c r="V12" i="7"/>
  <c r="V14" i="7"/>
  <c r="V16" i="7"/>
  <c r="V18" i="7"/>
  <c r="V23" i="7"/>
  <c r="V29" i="7"/>
  <c r="V10" i="7"/>
  <c r="V19" i="7"/>
  <c r="V21" i="7"/>
  <c r="V28" i="7"/>
  <c r="V31" i="7"/>
  <c r="V33" i="7"/>
  <c r="V22" i="7"/>
  <c r="V32" i="7"/>
  <c r="V34" i="7"/>
  <c r="C71" i="4" l="1"/>
  <c r="M36" i="4" l="1"/>
  <c r="C74" i="4" l="1"/>
  <c r="D70" i="4" l="1"/>
  <c r="D69" i="4"/>
  <c r="D36" i="4"/>
  <c r="L54" i="4" s="1"/>
  <c r="G36" i="4"/>
  <c r="F36" i="4"/>
  <c r="E36" i="4"/>
  <c r="C36" i="4"/>
  <c r="K54" i="4" s="1"/>
  <c r="K36" i="4"/>
  <c r="K53" i="4" s="1"/>
  <c r="L36" i="4"/>
  <c r="L53" i="4" s="1"/>
  <c r="B11" i="4" l="1"/>
</calcChain>
</file>

<file path=xl/comments1.xml><?xml version="1.0" encoding="utf-8"?>
<comments xmlns="http://schemas.openxmlformats.org/spreadsheetml/2006/main">
  <authors>
    <author>Varkalas D`Lonovan</author>
  </authors>
  <commentList>
    <comment ref="C4" authorId="0">
      <text>
        <r>
          <rPr>
            <b/>
            <sz val="9"/>
            <color indexed="81"/>
            <rFont val="Tahoma"/>
            <family val="2"/>
          </rPr>
          <t>Varkalas D`Lonovan:</t>
        </r>
        <r>
          <rPr>
            <sz val="9"/>
            <color indexed="81"/>
            <rFont val="Tahoma"/>
            <family val="2"/>
          </rPr>
          <t xml:space="preserve">
DO NOT have any of the following skill trees selected:
• Strength Up
• Ether Up
• Critical Hit Rate Up
Otherwise, the results will get skewed since the calculations factor in these skill tree bonuses.</t>
        </r>
      </text>
    </comment>
  </commentList>
</comments>
</file>

<file path=xl/sharedStrings.xml><?xml version="1.0" encoding="utf-8"?>
<sst xmlns="http://schemas.openxmlformats.org/spreadsheetml/2006/main" count="2045" uniqueCount="851">
  <si>
    <t>Overall</t>
  </si>
  <si>
    <t>Shulk</t>
  </si>
  <si>
    <t>Monado III</t>
  </si>
  <si>
    <t>Double Attack 50%</t>
  </si>
  <si>
    <t>Night Vision 50%</t>
  </si>
  <si>
    <t>Phys Def Down 25%</t>
  </si>
  <si>
    <t>Rex Helm</t>
  </si>
  <si>
    <t>Lancelot Armour</t>
  </si>
  <si>
    <t>Glory Gauntlets</t>
  </si>
  <si>
    <t>Ledios Cuisses</t>
  </si>
  <si>
    <t>Attack Plus 50%</t>
  </si>
  <si>
    <t>Attack Stability 50%</t>
  </si>
  <si>
    <t>Quick Step 25%</t>
  </si>
  <si>
    <t>Debuff Resist 100%</t>
  </si>
  <si>
    <t>Spike 250</t>
  </si>
  <si>
    <t>Rex Greaves</t>
  </si>
  <si>
    <t>(Haste 45%)</t>
  </si>
  <si>
    <t>Ledios Arms</t>
  </si>
  <si>
    <t>Unbeatable 50%</t>
  </si>
  <si>
    <t>Spike Defence 75%</t>
  </si>
  <si>
    <t>Topple Resist 100%</t>
  </si>
  <si>
    <t>Back Attack Plus 100%</t>
  </si>
  <si>
    <t>Speedrun</t>
  </si>
  <si>
    <t>Reyn</t>
  </si>
  <si>
    <t>Atomic Driver</t>
  </si>
  <si>
    <t>Fiora</t>
  </si>
  <si>
    <t>Aggro Up 25%</t>
  </si>
  <si>
    <t>Jack Knives</t>
  </si>
  <si>
    <t>DPS</t>
  </si>
  <si>
    <t>Sharla</t>
  </si>
  <si>
    <t>Machina Rifle III</t>
  </si>
  <si>
    <t>(Agility Down 15%)</t>
  </si>
  <si>
    <t>(Debuff Plus 70%)</t>
  </si>
  <si>
    <t>-</t>
  </si>
  <si>
    <t>Endless Rifle</t>
  </si>
  <si>
    <t>Heat Sink 50%</t>
  </si>
  <si>
    <t>Arts Stealth 50%</t>
  </si>
  <si>
    <t>Argos Gear</t>
  </si>
  <si>
    <t>(Initial Tension 50)</t>
  </si>
  <si>
    <t>Asura Cuisses</t>
  </si>
  <si>
    <t>(Strength Up 45)</t>
  </si>
  <si>
    <t>(Quick Step 10%)</t>
  </si>
  <si>
    <t>Dunban</t>
  </si>
  <si>
    <t>Wyvern Cutlass</t>
  </si>
  <si>
    <t>Machina Sword III</t>
  </si>
  <si>
    <t>(Topple Up 35%)</t>
  </si>
  <si>
    <t>(Daze Up 35%)</t>
  </si>
  <si>
    <t>Glory Gear</t>
  </si>
  <si>
    <t>(Daze Resist 75%)</t>
  </si>
  <si>
    <t>Glory Leggings</t>
  </si>
  <si>
    <t>(Good Footing 75%)</t>
  </si>
  <si>
    <t>Glory Boots</t>
  </si>
  <si>
    <t>(Topple Resist 75%)</t>
  </si>
  <si>
    <t>Ether Up 100</t>
  </si>
  <si>
    <t>Melia</t>
  </si>
  <si>
    <t>Riki</t>
  </si>
  <si>
    <t>Eight</t>
  </si>
  <si>
    <t>Agility Up 50</t>
  </si>
  <si>
    <t>Alcor Staff</t>
  </si>
  <si>
    <t>(Electric Plus 50%)</t>
  </si>
  <si>
    <t>(Blaze Plus 50%)</t>
  </si>
  <si>
    <t>(Arts Stealth 40%)</t>
  </si>
  <si>
    <t>Strength Up 100</t>
  </si>
  <si>
    <t>Sun Staff</t>
  </si>
  <si>
    <t>Blaze Plus 100%</t>
  </si>
  <si>
    <t>Chill Plus 100%</t>
  </si>
  <si>
    <t>Poison Plus 100%</t>
  </si>
  <si>
    <t>Aura Heal 150</t>
  </si>
  <si>
    <t>Ether Def Down 25%</t>
  </si>
  <si>
    <t>Meteor Nibbler</t>
  </si>
  <si>
    <t>Conviction Blades</t>
  </si>
  <si>
    <t>Attack V Goggles</t>
  </si>
  <si>
    <t>Attack V Arms</t>
  </si>
  <si>
    <t>Attack V Boosters</t>
  </si>
  <si>
    <t>Loki Drones</t>
  </si>
  <si>
    <t>Machina Nibbler III</t>
  </si>
  <si>
    <t>(Bleed Plus 35%)</t>
  </si>
  <si>
    <t>Non-Spoiler Perfect Save File</t>
  </si>
  <si>
    <t>Attack IV Boosters</t>
  </si>
  <si>
    <t>Power V Arms</t>
  </si>
  <si>
    <t>Speed V Frame</t>
  </si>
  <si>
    <t>Power V Goggles</t>
  </si>
  <si>
    <t>(Aggro Up 25%)</t>
  </si>
  <si>
    <t>Quests</t>
  </si>
  <si>
    <t>Colony 9</t>
  </si>
  <si>
    <t>Tephra Cave</t>
  </si>
  <si>
    <t>Bionis' Leg</t>
  </si>
  <si>
    <t>Colony 6</t>
  </si>
  <si>
    <t>Ether Mine</t>
  </si>
  <si>
    <t>Satorl Marsh</t>
  </si>
  <si>
    <t>Bionis Interior</t>
  </si>
  <si>
    <t>Makna Forest</t>
  </si>
  <si>
    <t>Frontier Village</t>
  </si>
  <si>
    <t>Eryth Sea</t>
  </si>
  <si>
    <t>Alcamoth</t>
  </si>
  <si>
    <t>High Entia Tomb</t>
  </si>
  <si>
    <t>Prison Island</t>
  </si>
  <si>
    <t>Valak Mountain</t>
  </si>
  <si>
    <t>Sword Valley</t>
  </si>
  <si>
    <t>Galahad Fortress</t>
  </si>
  <si>
    <t>Fallen Arm</t>
  </si>
  <si>
    <t>Mechonis Field</t>
  </si>
  <si>
    <t>Central Factory</t>
  </si>
  <si>
    <t>Agniratha</t>
  </si>
  <si>
    <t>Unique Monsters</t>
  </si>
  <si>
    <t>Near Final Area</t>
  </si>
  <si>
    <t>Final Area</t>
  </si>
  <si>
    <t>Total</t>
  </si>
  <si>
    <t>Shulk Lv99</t>
  </si>
  <si>
    <t>Reyn Lv99</t>
  </si>
  <si>
    <t>Fiora Lv99</t>
  </si>
  <si>
    <t>Sharla Lv99</t>
  </si>
  <si>
    <t>Dunban Lv99</t>
  </si>
  <si>
    <t>Melia Lv99</t>
  </si>
  <si>
    <t>Riki Lv99</t>
  </si>
  <si>
    <t>Eight Lv99</t>
  </si>
  <si>
    <t>?</t>
  </si>
  <si>
    <t>Shulk Arts Maxed Lv10</t>
  </si>
  <si>
    <t>Reyn Arts Maxed Lv10</t>
  </si>
  <si>
    <t>Fiora Arts Maxed Lv10</t>
  </si>
  <si>
    <t>Sharla Arts Maxed Lv10</t>
  </si>
  <si>
    <t>Dunban Arts Maxed Lv10</t>
  </si>
  <si>
    <t>Melia Arts Maxed Lv10</t>
  </si>
  <si>
    <t>Riki Arts Maxed Lv10</t>
  </si>
  <si>
    <t>Eight Arts Maxed Lv10</t>
  </si>
  <si>
    <t>Shulk Skill Trees Maxed</t>
  </si>
  <si>
    <t>Reyn Skill Trees Maxed</t>
  </si>
  <si>
    <t>Fiora Skill Trees Maxed</t>
  </si>
  <si>
    <t>Sharla Skill Trees Maxed</t>
  </si>
  <si>
    <t>Dunban Skill Trees Maxed</t>
  </si>
  <si>
    <t>Melia Skill Trees Maxed</t>
  </si>
  <si>
    <t>Riki Skill Trees Maxed</t>
  </si>
  <si>
    <t>Eight Skill Trees Maxed</t>
  </si>
  <si>
    <t>Affinity Coins</t>
  </si>
  <si>
    <t>Collectopaedia</t>
  </si>
  <si>
    <t>Tutorials</t>
  </si>
  <si>
    <t>Records</t>
  </si>
  <si>
    <t>Total
Possible</t>
  </si>
  <si>
    <t>Killed</t>
  </si>
  <si>
    <t>Quest-Only*</t>
  </si>
  <si>
    <t>Arts Manuals</t>
  </si>
  <si>
    <t>Collectables</t>
  </si>
  <si>
    <t>Most Expensive Materials</t>
  </si>
  <si>
    <t>Weapons</t>
  </si>
  <si>
    <t>Armour</t>
  </si>
  <si>
    <t>All Rank V Crystals/Cylinders</t>
  </si>
  <si>
    <t>Max Gold</t>
  </si>
  <si>
    <t>Locations</t>
  </si>
  <si>
    <t>Secret Areas</t>
  </si>
  <si>
    <t>Landmarks</t>
  </si>
  <si>
    <t>High Entia Doors</t>
  </si>
  <si>
    <t>Chests</t>
  </si>
  <si>
    <t>Heart-to-Hearts</t>
  </si>
  <si>
    <t>Colony 9 Affinity</t>
  </si>
  <si>
    <t>Colony 6 Affinity</t>
  </si>
  <si>
    <t>FINAL PLAYTHROUGH</t>
  </si>
  <si>
    <t>Central Bionis Affinity</t>
  </si>
  <si>
    <t>Upper Bionis Affinity</t>
  </si>
  <si>
    <t>Hidden Village Affinity</t>
  </si>
  <si>
    <t>Key Items</t>
  </si>
  <si>
    <t>Trials</t>
  </si>
  <si>
    <t>All PC Affinities Maxed</t>
  </si>
  <si>
    <t>• Unconfirmed</t>
  </si>
  <si>
    <t>• 300 slots</t>
  </si>
  <si>
    <t>• 90 slots total</t>
  </si>
  <si>
    <t>• You may have to save/load until a unique mob will spawn in its designated area.</t>
  </si>
  <si>
    <t>• Several quests and unique monsters aren't available until near the end of the game. So you may have, say, 20/60 or 50/70 for Colony 6 and 9 respectively until then.</t>
  </si>
  <si>
    <t>• It's impossible to miss skill tree quests.</t>
  </si>
  <si>
    <t>• Make sure you talk to everyone and visit everywhere at different times, day and night. And return to old places to speak to people after events have occurred.</t>
  </si>
  <si>
    <t>Timed or
Missable</t>
  </si>
  <si>
    <t>(Mutually
Exclusive)</t>
  </si>
  <si>
    <t>0?</t>
  </si>
  <si>
    <t xml:space="preserve"> * can only be obtained or revealed through a quest</t>
  </si>
  <si>
    <t>• If 55 here, then 13 in Valak.</t>
  </si>
  <si>
    <t>• If 14 here, then 54 in Alcamoth.</t>
  </si>
  <si>
    <t>OVERALL</t>
  </si>
  <si>
    <t>Max Exp</t>
  </si>
  <si>
    <t>Max AP</t>
  </si>
  <si>
    <t>Perfect Unique Rank VI Gems</t>
  </si>
  <si>
    <t>Completed</t>
  </si>
  <si>
    <t>• Pink/heart affinities between all playable characters (5000*21)</t>
  </si>
  <si>
    <t>• 90 slots total (289 weapons)</t>
  </si>
  <si>
    <t>Registered Affinity Chart NPC's</t>
  </si>
  <si>
    <t>Strength Up</t>
  </si>
  <si>
    <t>HP Up</t>
  </si>
  <si>
    <t>Ether Up</t>
  </si>
  <si>
    <t>Ether Def Up</t>
  </si>
  <si>
    <t>Agility Up</t>
  </si>
  <si>
    <t>Attack Stability</t>
  </si>
  <si>
    <t>Attack Plus</t>
  </si>
  <si>
    <t>Critical Up</t>
  </si>
  <si>
    <t>Chill Defence</t>
  </si>
  <si>
    <t>Sleep Resist</t>
  </si>
  <si>
    <t>Slow Resist</t>
  </si>
  <si>
    <t>Bind Resist</t>
  </si>
  <si>
    <t>Buff Time Plus</t>
  </si>
  <si>
    <t>Muscle Up</t>
  </si>
  <si>
    <t>Weapon Power</t>
  </si>
  <si>
    <t>Strength Down</t>
  </si>
  <si>
    <t>Blaze Plus</t>
  </si>
  <si>
    <t>Blaze Attack</t>
  </si>
  <si>
    <t>Spike</t>
  </si>
  <si>
    <t>Revival HP Up</t>
  </si>
  <si>
    <t>Initial Tension</t>
  </si>
  <si>
    <t>Aggro Up</t>
  </si>
  <si>
    <t>Poison Defence</t>
  </si>
  <si>
    <t>Spike Defence</t>
  </si>
  <si>
    <t>Paralysis Resist</t>
  </si>
  <si>
    <t>Debuff Resist</t>
  </si>
  <si>
    <t>Recovery Up</t>
  </si>
  <si>
    <t>Aura Heal</t>
  </si>
  <si>
    <t>Damage Heal</t>
  </si>
  <si>
    <t>Arts Heal</t>
  </si>
  <si>
    <t>HP Steal</t>
  </si>
  <si>
    <t>Unbeatable</t>
  </si>
  <si>
    <t>AP Up</t>
  </si>
  <si>
    <t>Aquatic Cloak</t>
  </si>
  <si>
    <t>Auto-Heal Up</t>
  </si>
  <si>
    <t>Terrain Defence</t>
  </si>
  <si>
    <t>Double Attack</t>
  </si>
  <si>
    <t>Daze Resist</t>
  </si>
  <si>
    <t>Pierce Resist</t>
  </si>
  <si>
    <t>Daze Plus</t>
  </si>
  <si>
    <t>Phys Def Down</t>
  </si>
  <si>
    <t>Paralysis</t>
  </si>
  <si>
    <t>Lightning Attack</t>
  </si>
  <si>
    <t>Electric Plus</t>
  </si>
  <si>
    <t>Back Atk Plus</t>
  </si>
  <si>
    <t>First Attack Plus</t>
  </si>
  <si>
    <t>Daze Up</t>
  </si>
  <si>
    <t>Tension Swing</t>
  </si>
  <si>
    <t>Daze Tension</t>
  </si>
  <si>
    <t>Blaze Defence</t>
  </si>
  <si>
    <t>Lock-On Resist</t>
  </si>
  <si>
    <t>Confuse Resist</t>
  </si>
  <si>
    <t>Ether Protect</t>
  </si>
  <si>
    <t>Slow</t>
  </si>
  <si>
    <t>Bind</t>
  </si>
  <si>
    <t>Ether Def Down</t>
  </si>
  <si>
    <t>Chill Plus</t>
  </si>
  <si>
    <t>Chill Attack</t>
  </si>
  <si>
    <t>Auto-Atk Stealth</t>
  </si>
  <si>
    <t>Arts Stealth</t>
  </si>
  <si>
    <t>Talent Boost</t>
  </si>
  <si>
    <t>Heat Sink</t>
  </si>
  <si>
    <t>Topple Resist</t>
  </si>
  <si>
    <t>Good Footing</t>
  </si>
  <si>
    <t>Arts Seal Resist</t>
  </si>
  <si>
    <t>Haste</t>
  </si>
  <si>
    <t>Topple Plus</t>
  </si>
  <si>
    <t>Bleed Attack</t>
  </si>
  <si>
    <t>Bleed Plus</t>
  </si>
  <si>
    <t>Topple Up</t>
  </si>
  <si>
    <t>Agility Down</t>
  </si>
  <si>
    <t>Break</t>
  </si>
  <si>
    <t>Quick Step</t>
  </si>
  <si>
    <t>Fall Defence</t>
  </si>
  <si>
    <t>Aerial Cloak</t>
  </si>
  <si>
    <t>Bleed Defence</t>
  </si>
  <si>
    <t>Divine Protect</t>
  </si>
  <si>
    <t>Physical Protect</t>
  </si>
  <si>
    <t>Night Vision</t>
  </si>
  <si>
    <t>Debuff Plus</t>
  </si>
  <si>
    <t>Ether Down</t>
  </si>
  <si>
    <t>Poison Plus</t>
  </si>
  <si>
    <t>Aggro Down</t>
  </si>
  <si>
    <t>Earth Cloak</t>
  </si>
  <si>
    <t>Meteor Staff</t>
  </si>
  <si>
    <t>Master Glasses</t>
  </si>
  <si>
    <t>(Ether Up 75)</t>
  </si>
  <si>
    <t>Poison Attack</t>
  </si>
  <si>
    <t>EXP Up</t>
  </si>
  <si>
    <t>PERFECT RANK VI GEMS</t>
  </si>
  <si>
    <t>Canyon Valencia</t>
  </si>
  <si>
    <t>Sedna Drones</t>
  </si>
  <si>
    <t>[Quest] Battling Brutes</t>
  </si>
  <si>
    <t>[Quest] Broken Ether Furnace 2</t>
  </si>
  <si>
    <t>Trava Kromar</t>
  </si>
  <si>
    <t>Bulganon Nebula</t>
  </si>
  <si>
    <t>Resplendent Flamii</t>
  </si>
  <si>
    <t>Grove Quadwing</t>
  </si>
  <si>
    <t>Defence (Super Bosses)</t>
  </si>
  <si>
    <t>Colony 6 Reconstruction</t>
  </si>
  <si>
    <t>• 131? Necessary?</t>
  </si>
  <si>
    <t>Initial Tension 100</t>
  </si>
  <si>
    <t>(Strength Up 75)</t>
  </si>
  <si>
    <t>Ledios Plate</t>
  </si>
  <si>
    <t>M100 Greaves</t>
  </si>
  <si>
    <t>M100 Helm</t>
  </si>
  <si>
    <t>Lightning Attack 250</t>
  </si>
  <si>
    <t>Character</t>
  </si>
  <si>
    <t>Weapon</t>
  </si>
  <si>
    <t>Comet Biter</t>
  </si>
  <si>
    <t>Kongamato</t>
  </si>
  <si>
    <t>Vangarre Driver</t>
  </si>
  <si>
    <t>Best Skill Tree</t>
  </si>
  <si>
    <t>Bravery</t>
  </si>
  <si>
    <t>Bouncer Knives</t>
  </si>
  <si>
    <t>Confidence</t>
  </si>
  <si>
    <t>Enthusiasm</t>
  </si>
  <si>
    <t>Heroism</t>
  </si>
  <si>
    <t>Weapon Damage
(Minimum)</t>
  </si>
  <si>
    <t>Weapon Damage
(Maximum)</t>
  </si>
  <si>
    <t>Important Notes:</t>
  </si>
  <si>
    <t>Item</t>
  </si>
  <si>
    <t>Passive Skill Links</t>
  </si>
  <si>
    <t>** 145% critical damage with Fiora's skill link on everyone instead of 125%.</t>
  </si>
  <si>
    <t>Asura Plate</t>
  </si>
  <si>
    <t>(Spike 200)</t>
  </si>
  <si>
    <t>Eclipse Gauntlets</t>
  </si>
  <si>
    <t>(Ether Up 45)</t>
  </si>
  <si>
    <t>Average Power
with Critical Rate
Skill Tree**</t>
  </si>
  <si>
    <t>Average Damage/Heal Calculator</t>
  </si>
  <si>
    <t>Speed Boots</t>
  </si>
  <si>
    <t>Colony 6, Ether Mine</t>
  </si>
  <si>
    <t>Monster</t>
  </si>
  <si>
    <t>Bionis' Interior</t>
  </si>
  <si>
    <t>Tephra Cave, Ether Mine, Bionis' Interior</t>
  </si>
  <si>
    <t>Ether Mine, Bionis' Interior</t>
  </si>
  <si>
    <t>Despotic Arsene</t>
  </si>
  <si>
    <t>Fiendish Auburn
Caura Balgas</t>
  </si>
  <si>
    <t>Active Impulso
Largo Selua</t>
  </si>
  <si>
    <t>Tephra Cave, Ether Mine</t>
  </si>
  <si>
    <t>Demon King Dragonia</t>
  </si>
  <si>
    <t>Mines (Chapter 17)</t>
  </si>
  <si>
    <t>Bagrus Nebula</t>
  </si>
  <si>
    <t>Fiume Nebula</t>
  </si>
  <si>
    <t>Deinos Saurus
Magnificent Digalus
Avalanche Abaasy</t>
  </si>
  <si>
    <t>Wicked Sallos</t>
  </si>
  <si>
    <t>Deinos Saurus
Magnificent Digalus</t>
  </si>
  <si>
    <t>Blizzard Belgazas</t>
  </si>
  <si>
    <t>Clamorous Dablon</t>
  </si>
  <si>
    <t>Laeklit Mammut
Bulganon Nebula
Solare Nebula</t>
  </si>
  <si>
    <t>Veteran Yozel
Clamorous Dablon
Green Feris</t>
  </si>
  <si>
    <t>Avalanche Abaasy</t>
  </si>
  <si>
    <t>Mystical Klesida
Jelly Selua</t>
  </si>
  <si>
    <t>Firework Geldesia
Eternal Palsadia</t>
  </si>
  <si>
    <t>Ancient Daedala</t>
  </si>
  <si>
    <t>Veteran Yozel
Green Feris</t>
  </si>
  <si>
    <t>Opulent Flamii
Resplendent Flamii
Flailing Bracken
Reckless Galdon
Lahar Flamii
Bulganon Nebula
Lograt Kromar
Stormy Belagon
Solare Nebula</t>
  </si>
  <si>
    <t>Lv68-71, Colony 9, Anti-Air Battery 2
Lv68-74, Colony 9, Anti-Air Battery 2
Lv73, Colony 9, Anti-Air Battery 2
Lv95, Tephra Cave, Hidden Warehouse
Lv73, Bionis' Leg
Lv85, Eryth Sea
Lv86, Eryth Sea
Lv87, Eryth Sea, Kromar Coast
Lv77, Prison Island, Corridor of Silence</t>
  </si>
  <si>
    <t>Opulent Flamii
Resplendent Flamii
Flailing Bracken
Reckless Galdon
Lahar Flamii</t>
  </si>
  <si>
    <t>Lv68-71, Colony 9, Anti-Air Battery 2
Lv68-74, Colony 9, Anti-Air Battery 2
Lv73, Colony 9, Anti-Air Battery 2
Lv95, Tephra Cave, Hidden Warehouse
Lv73, Bionis' Leg</t>
  </si>
  <si>
    <t>Satisfied Gogol
Dazzling Tolosnia
Randa Nebula
Ageless Moabit
Sanjibal Behemoth
Demon Pavlovsk</t>
  </si>
  <si>
    <t>Femuny Wisp
Randa Nebula
Ageless Moabit
Babel Deinos
Serene Imlaly</t>
  </si>
  <si>
    <t>Lv92, Tephra Cave, Bone Corridor
Lv96, Tephra Cave, Heavenly Window
Lv79, Bionis' Leg, Zax Guidepost
Lv73, Bionis' Interior, Second Lung
Lv89, Eryth Sea
Lv93, Eryth Sea, Central Seal Island
Lv90, Alcamoth
Lv96, High Entia Tomb, Telethia Laboratory (quests required)</t>
  </si>
  <si>
    <t>Caura Balgas
Fiendish Auburn</t>
  </si>
  <si>
    <t>Lv77, Prison Island, Gravina Bridge
Lv78, Prison Island, Gravina Bridge</t>
  </si>
  <si>
    <t>Lv72, Bionis' Interior, Second Lung
Lv72-73, Bionis' Interior</t>
  </si>
  <si>
    <t>Active Impulso
Largo Selua
Inferno Heinrich
Cratere Nebula</t>
  </si>
  <si>
    <t>Lv72, Bionis' Interior, Second Lung
Lv72-73, Bionis' Interior
Lv76, Prison Island, Kitchen
Lv77, Prison Island, Kitchen</t>
  </si>
  <si>
    <t>Panasowa Arachno
Vilae Arachno
Aora Telethia
Aora Telethia
Powerful Eligos</t>
  </si>
  <si>
    <t>Lv68-71, Colony 9, Anti-Air Battery 2
Lv73, Colony 9, Anti-Air Battery 2
Lv96, Tephra Cave, Heavenly Window
Lv96, Makna Forest, Waypoint Beacon
Lv76, Prison Island, Banquet Hall</t>
  </si>
  <si>
    <t>Opulent Flamii
Flailing Bracken
Sonicia Gogol
Bagrus Nebula
Obart Obart</t>
  </si>
  <si>
    <t>Lv99, Colony 6, Hope Farm (Colony 6 reconstructed 80%)</t>
  </si>
  <si>
    <t>Demon King Dragonia
Wool Selua
Victorious Gross
Korlba Pterix
Illustrious Golteus
Inferno Heinrich
Cratere Nebula</t>
  </si>
  <si>
    <t>Lv99, Colony 6, Hope Farm (Colony 6 reconstructed 80%)
Lv73, Bionis' Interior
Lv73, Bionis' Interior, Pars Sympathica Tower
Lv97, Makna Forest
Lv98, Makna Forest, Precipice Bridge
Lv76, Prison Island, Kitchen
Lv77, Prison Island, Kitchen</t>
  </si>
  <si>
    <t>Bagrus Nebula
Sol Grady
Glory Slobos
Gloria Slobos
Final Marcus</t>
  </si>
  <si>
    <t>Lv96, Makna Forest, Waypoint Beacon
Lv85, Eryth Sea, shores
Lv97, Valak Mountain, Three Sage Summit
Lv99, Valak Mountain, Three Sage Summit
Lv100, Valak Mountain, Three Sage Summit</t>
  </si>
  <si>
    <t>Young Brog
Dazzling Tolosnia
Chimai Selua
Officer Robusto
Bizarre Ragoel
Inferno Heinrich
Cratere Nebula
Sanjibal Behemoth
Demon Pavlovsk</t>
  </si>
  <si>
    <t>Lv95, Tephra Cave
Lv97, Tephra Cave, Heavenly Window (The Blood of Balfagar quest)
Lv75, Bionis' Interior
Lv75, Bionis' Interior, Venous Plexus
Lv88, Eryth Sea, Anu Shore
Lv76, Prison Island, Kitchen
Lv77, Prison Island, Kitchen
Lv78, Prison Island, Behemoth Nest
Lv78, Prison Island, Arena</t>
  </si>
  <si>
    <t>Satorl Rhogul
Radiant Pterix
Unreliable Rezno
Trava Kromar</t>
  </si>
  <si>
    <t>Lv84-85, Satorl Marsh, Nopon Refuge/Altar of Fate/Statue Summit
Lv86, Satorl Marsh, Sororal Statues
Lv96, Makna Forest, Great Makna Falls (Final Challenge quest)
Lv86, Eryth Sea, Kromar Coast</t>
  </si>
  <si>
    <t>Lv97, Tephra Cave, Heavenly Window (The Blood of Balfagar quest)
Lv82, Bionis' Leg, Viliera Hill
Lv83, Satorl Marsh, Silent Obelisk
Lv83-85, Satorl Marsh
Lv86, Eryth Sea, Kromar Coast
Lv75, Prison Island
Lv77, Prison Island, Travalga Bridge
Lv78, Prison Island, Behemoth Nest</t>
  </si>
  <si>
    <t>Dazzling Tolosnia
Armoured Rockwell
Veteran Yozel
Green Feris
Trava Kromar
Newgate Laia
Masterful Gigapur
Sanjibal Behemoth</t>
  </si>
  <si>
    <t>Lv96, Makna Forest, Waypoint Beacon</t>
  </si>
  <si>
    <t>Despotic Arsene
Tored Ageshu
Cold Ageshu</t>
  </si>
  <si>
    <t>Lv108, Satorl Marsh, Glowing Obelisk
Lv72-74, Prison Island, Kitchen/Banquet Hall
Lv77, Prison Island, Kitchen</t>
  </si>
  <si>
    <t>Lv108, Satorl Marsh, Glowing Obelisk</t>
  </si>
  <si>
    <t>Fascia Bunniv
Judicious Bunnitzol
Sonicia Gogol
Erratic Goliante
Gluttony Gogol
Baelfael Gogol
Indomitable Daulton
Mystical Klesida
Jelly Selua</t>
  </si>
  <si>
    <t>Lv92-94, Tephra Cave, Heavenly Window
Lv94, Tephra Cave, Forgotten Cave
Lv96, Tephra Cave, Heavenly Window
Lv97, Tephra Cave, Trader's Stopover
Lv78, Bionis' Leg
Lv82, Satorl Marsh, Soter Ruins
Lv85, Satorl Marsh, Soter Ruins
Lv72, Bionis' Interior, Third Lung
Lv72-73, Bionis' Interior</t>
  </si>
  <si>
    <t>Despotic Arsene
Mystical Klesida
Jelly Selua
Largo Selua
Chimai Selua
Officer Robusto
Bulganon Nebula
Sol Grady
Lograt Kromar
Glory Slobos
Gloria Slobos
Final Marcus
Solare Nebula</t>
  </si>
  <si>
    <t>Lv108, Satorl Marsh, Glowing Obelisk
Lv72, Bionis' Interior, Third Lung
Lv72-73, Bionis' Interior
Lv72-73, Bionis' Interior
Lv75, Bionis' Interior
Lv75, Bionis' Interior, Venous Plexus
Lv85, Eryth Sea
Lv85, Eryth Sea, shores
Lv86, Eryth Sea, Kromar Coast/Secluded Island
Lv97, Valak Mountain, Three Sage Summit
Lv99, Valak Mountain, Three Sage Summit
Lv100, Valak Mountain, Three Sage Summit
Lv77, Prison Island, Corridor of Silence</t>
  </si>
  <si>
    <t>Lv74, Prison Island, Central Hall</t>
  </si>
  <si>
    <t>Lv98, Makna Forest, Glowmoss Trihenge/Decayed Forest
Lv99, Makna Forest, Decayed Forest</t>
  </si>
  <si>
    <t>Lv98, Makna Forest, Glowmoss Trihenge/Decayed Forest
Lv99, Makna Forest, Decayed Forest
Lv120, Valak Mountain, Three Stage Summit</t>
  </si>
  <si>
    <t>Chimai Selua
Officer Robusto
Fiume Nebula</t>
  </si>
  <si>
    <t>Lv75, Bionis' Interior
Lv75, Bionis' Interior, Venous Plexus
Lv74, Prison Island, Central Hall</t>
  </si>
  <si>
    <t>Lv97, Makna Forest
Lv98, Makna Forest, Precipice Bridge</t>
  </si>
  <si>
    <t>Lv97, Makna Forest
Lv98, Makna Forest, Precipice Bridge
Lv86, Eryth Sea, Kromar Coast
Lv95, Fallen Arm, Distant Fingertip</t>
  </si>
  <si>
    <t>Korlba Pterix
Illustrious Golteus
Trava Kromar
Wicked Sallos</t>
  </si>
  <si>
    <t>Protective Torquidon
Leg Tokilos
Chimai Selua
Officer Robusto</t>
  </si>
  <si>
    <t>Lv96, Tephra Cave, Heavenly Window
Lv79, Bionis' Leg, Zax Guidepost
Lv75, Bionis' Interior
Lv75, Bionis' Interior, Venous Plexus</t>
  </si>
  <si>
    <t>Lv95, Fallen Arm, Distant Fingertip</t>
  </si>
  <si>
    <t>Korlba Pterix
Illustrious Golteus</t>
  </si>
  <si>
    <t>Lv114, Valak Mountain, Great Glacier</t>
  </si>
  <si>
    <t>Lv92, Eryth Sea, Sleeping Dragon Isle</t>
  </si>
  <si>
    <t>Gigas Telethia
Ghostly Mahatos</t>
  </si>
  <si>
    <t>Lv75, Bionis' Interior, Venous Plexus
Lv76, Bionis' Interior, Terminal Nerve Tower</t>
  </si>
  <si>
    <t>Carbon Tude
Sacred Zagamei
Fiume Nebula</t>
  </si>
  <si>
    <t>Lv88, Eryth Sea, under Hovering Reef 9/Sleeping Dragon Isle
Lv89, Eryth Sea, under Hovering Reef 9
Lv74, Prison Island, Central Hall</t>
  </si>
  <si>
    <t>Young Brog
Eryth Rhana
Bizarre Ragoel</t>
  </si>
  <si>
    <t>Lv95, Tephra Cave
Lv87, Eryth Sea, Anu Shore
Lv88, Eryth Sea, Anu Shore</t>
  </si>
  <si>
    <t>Lv95, Tephra Cave
Lv96, Tephra Cave (Securing Provisions quest)
Lv87, Eryth Sea, Anu Shore
Lv88, Eryth Sea, Anu Shore</t>
  </si>
  <si>
    <t>Young Brog
Satisfied Gogol
Eryth Rhana
Bizarre Ragoel</t>
  </si>
  <si>
    <t>Lv96, Makna Forest, Village Entrance
Lv85, Eryth Sea
Lv77, Prison Island, Corridor of Silence</t>
  </si>
  <si>
    <t>Lv92, Tephra Cave, north Heavenly Window
Lv93-96, Tephra Cave, north Heavenly Window
Lv88, Eryth Sea
Lv89-90, Alcamoth
Lv80, Fallen Arm, Digit 1</t>
  </si>
  <si>
    <t>Panasowa Arachno
Vilae Arachno
Aora Telethia
Aora Telethia
Avalanche Abaasy
Powerful Eligos</t>
  </si>
  <si>
    <t>Lv92, Tephra Cave, north Heavenly Window
Lv93-96, Tephra Cave, north Heavenly Window
Lv88, Eryth Sea
Lv89-90, Alcamoth
Lv120, Valak Mountain, Three Stage Summit
Lv80, Fallen Arm, Digit 1</t>
  </si>
  <si>
    <t>Bulganon Nebula
Solare Nebula</t>
  </si>
  <si>
    <t>Lv85, Eryth Sea
Lv77, Prison Island, Corridor of Silence</t>
  </si>
  <si>
    <t>Jada Arachno
Jadals Arachno
Plump Sprahda
Field Altrich
Goldi Kromar</t>
  </si>
  <si>
    <t>Lv87-90, Tephra Cave, Soothsayer's Crypt
Lv89-92, Tephra Cave, Soothsayer's Crypt
Lv92, Tephra Cave, Bafalgar Tomb
Lv76, Bionis' Leg, Crevasse Waterfall
Lv86, Eryth Sea</t>
  </si>
  <si>
    <t>Femuny Wisp
Grove Quadwing
Babeli Barg
Babel Deinos
Serene Imlaly
Abnormal Clone Barg
Majestic Clone Barg</t>
  </si>
  <si>
    <t>Lv90, Tephra Cave, Forgotten Cave
Lv81-82, Satorl Marsh, Barren Moor
Lv74-76, Prison Island, Central Hall/Gravina Bridge
Lv75, Prison Island, Banquet Hall/Gravina Bridge
Lv76, Prison Island, Banquet Hall
Lv77, Prison Island, First Sanctum
Lv77, Prison Island, Second Sanctum</t>
  </si>
  <si>
    <t>Lv83, Satorl Marsh, Silent Obelisk
Lv92, Eryth Sea, Sleeping Dragon Isle
Lv83-85, Satorl Marsh</t>
  </si>
  <si>
    <t>Gigas Telethia
Ghostly Mahatos
Demon King Dragonia</t>
  </si>
  <si>
    <t>Lv75, Bionis' Interior, Venous Plexus
Lv76, Bionis' Interior, Terminal Nerve Tower
Lv99, Colony 6, Hope Farm (Colony 6 reconstructed 80%)</t>
  </si>
  <si>
    <t>Lv120, Valak Mountain, Three Stage Summit</t>
  </si>
  <si>
    <t>Grove Quadwing
Setor Eks
Exposure Wolfol
Babeli Barg
Abnormal Clone Barg
Majestic Clone Barg</t>
  </si>
  <si>
    <t>Lv81-82, Satorl Marsh, Barren Moor
Lv96, Valak Mountain, Bionis' Right Elbow/Zokhed Pass
Lv97, Valak Mountain, Lava Cave
Lv74-76, Prison Island, Central Hall/Gravina Bridge
Lv77, Prison Island, First Sanctum
Lv77, Prison Island, Second Sanctum</t>
  </si>
  <si>
    <t>Newgate Laia
Masterful Gigapur</t>
  </si>
  <si>
    <t>Lv75, Prison Island
Lv77, Prison Island, Travalga Bridge</t>
  </si>
  <si>
    <t>Rhoen Quadwing
Protective Torquidon
Leg Tokilos
Licorne Telethia
Asara Telethia
Deadly Medorlo
Asara Telethia
Furious Jozan</t>
  </si>
  <si>
    <t>Rhoen Quadwing
Frost Nebula
Licorne Telethia
Asara Telethia
Deadly Medorlo
Asara Telethia
Furious Jozan
Gracile Nebula</t>
  </si>
  <si>
    <t>Lv92, Tephra Cave, Bone Corridor
Lv80, Satorl Marsh, Satorl Statues
Lv73, Bionis' Interior, Second Lung
Lv89, Eryth Sea
Lv93, Eryth Sea, Central Seal Island
Lv90, Alcamoth
Lv96, High Entia Tomb, Telethia Laboratory (quests required)
Lv76, Prison Island, Battle Arena</t>
  </si>
  <si>
    <t>Lv72, Bionis' Interior, Third Lung
Lv72-73, Bionis' Interior</t>
  </si>
  <si>
    <t>Lv96, Makna Forest, Village Entrance
Lv72-74, Prison Island, Kitchen/Banquet Hall
Lv77, Prison Island, Kitchen</t>
  </si>
  <si>
    <t>Laeklit Mammut
Tored Ageshu
Cold Ageshu</t>
  </si>
  <si>
    <t>Lv80, Satorl Marsh, Satorl Statues
Lv76, Prison Island, Battle Arena</t>
  </si>
  <si>
    <t>Frost Nebula
Gracile Nebula</t>
  </si>
  <si>
    <t>Lograt Kromar
Stormy Belagon
Laeklit Mammut</t>
  </si>
  <si>
    <t>Lv86, Eryth Sea
Lv87, Eryth Sea, Kromar Coast
Lv96, Makna Forest, Village Entrance</t>
  </si>
  <si>
    <t>Lv98, Tephra Cave, Arachno Queen's Nest (Battling Brutes quest)
Lv91, Satorl Marsh, Exile Fortress (The Giant's Treasure completed)</t>
  </si>
  <si>
    <t>Lv92, Tephra Cave, Bone Corridor
Lv73, Bionis' Interior
Lv73, Bionis' Interior, Second Lung
Lv73, Bionis' Interior, Pars Sympathica Tower
Lv93, Eryth Sea, Central Seal Island
Lv96, High Entia Tomb, Telethia Laboratory (quests required)
Lv76, Prison Island, Battle Arena
Lv80, Satorl Marsh, Satorl Statues</t>
  </si>
  <si>
    <t>Rhoen Quadwing
Wool Selua
Licorne Telethia
Victorious Gross
Deadly Medorlo
Furious Jozan
Gracile Nebula
Frost Nebula</t>
  </si>
  <si>
    <t>Field Altrich
Sol Grady
Glory Slobos
Gloria Slobos
Final Marcus</t>
  </si>
  <si>
    <t>Lv76, Bionis' Leg, Crevasse Waterfall
Lv85, Eryth Sea, shores
Lv97, Valak Mountain, Three Sage Summit
Lv99, Valak Mountain, Three Sage Summit
Lv100, Valak Mountain, Three Sage Summit</t>
  </si>
  <si>
    <t>Dorsiar Lizard
Arel Telethia
Arel Telethia</t>
  </si>
  <si>
    <t>Lv91-92, Tephra Cave, Bone Corridor
Lv87, Eryth Sea
Lv85-89, Alcamoth</t>
  </si>
  <si>
    <t>Jada Arachno
Jadals Arachno
Dorsiar Lizard
Plump Sprahda
Goldi Kromar
Arel Telethia
Arel Telethia</t>
  </si>
  <si>
    <t>Lv87-90, Tephra Cave, Soothsayer's Crypt
Lv89-92, Tephra Cave, Soothsayer's Crypt
Lv91-92, Tephra Cave, Bone Corridor
Lv92, Tephra Cave, Bafalgar Tomb
Lv86, Eryth Sea
Lv87, Eryth Sea
Lv85-89, Alcamoth</t>
  </si>
  <si>
    <t>Lv105, Fallen Arm, Wreckage Beach</t>
  </si>
  <si>
    <t>Falsel Bunniv
Erratic Goliante
Gluttony Gogol
Envy Gogol
Territorial Rotbart
Immovable Gonzalez
Gigas Telethia</t>
  </si>
  <si>
    <t>Lv91-93, Tephra Cave, Heavenly Window
Lv97, Tephra Cave, Trader's Stopover
Lv78, Bionis' Leg
Lv80, Bionis' Leg, Windy Cave
Lv81, Bionis' Leg, Gaur Plain
Lv90, Bionis' Leg, Spiral Valley
Lv75, Bionis' Interior, Venous Plexus</t>
  </si>
  <si>
    <t>Armoured Rockwell
Satorl Torta
Carbon Tude
Sacred Zagamei</t>
  </si>
  <si>
    <t>Lv82, Bionis' Leg, Viliera Hill
Lv85, Satorl Marsh, Altar of Fate
Lv88, Eryth Sea, under Hovering Reef 9/Sleeping Dragon Isle
Lv89, Eryth Sea, under Hovering Reef 9</t>
  </si>
  <si>
    <t>Lv82, Bionis' Leg, Viliera Hill
Lv85, Satorl Marsh, Altar of Fate
Lv72, Bionis' Interior, Second Lung
Lv72-73, Bionis' Interior
Lv75, Prison Island
Lv76, Prison Island, Gravina Bridge
Lv77, Prison Island, Travalga Bridge</t>
  </si>
  <si>
    <t>Armoured Rockwell
Satorl Torta
Active Impulso
Largo Selua
Newgate Laia
Uragano Nebula
Masterful Gigapur</t>
  </si>
  <si>
    <t>Lv87-90, Tephra Cave, Soothsayer's Crypt
Lv89-92, Tephra Cave, Soothsayer's Crypt
Lv92, Tephra Cave, Bafalgar Tomb
Lv84-85, Satorl Marsh, Nopon Refuge/Altar of Fate/Statue Summit
Lv96, Makna Forest, Great Makna Falls (Final Challenge quest)
Lv86, Eryth Sea
Lv97, Valak Mountain, Lava Cave
Lv114, Valak Mountain, Great Glacier</t>
  </si>
  <si>
    <t>Jada Arachno
Jadals Arachno
Plump Sprahda
Satorl Rhogul
Unreliable Rezno
Goldi Kromar
Exposure Wolfol
Blizzard Belgazas</t>
  </si>
  <si>
    <t>Lv73, Colony 9, Central Plaza (Getting to Know Minnie)
Lv96, Tephra Cave, Heavenly Window
Lv98, Tephra Cave, Arachno Queen's Nest (Battling Brutes quest)
Lv73, Bionis' Interior
Lv73, Bionis' Interior, Pars Sympathica Tower
Lv91, Satorl Marsh, Exile Fortress (The Giant's Treasure completed)
Lv76, Prison Island, Banquet Hall</t>
  </si>
  <si>
    <t>Vicious Rhana
Sonicia Gogol
Firework Geldesia
Wool Selua
Victorious Gross
Eternal Palsadia
Obart Obart</t>
  </si>
  <si>
    <t>Brabilam Vang
Musical Vanflare
Gimran Egel
Uragano Nebula</t>
  </si>
  <si>
    <t>Lv88-92, Tephra Cave, Bone Corridor
Lv93, Tephra Cave, Bone Corridor
Lv75, Prison Island, Gravina Bridge
Lv76, Prison Island, Gravina Bridge</t>
  </si>
  <si>
    <t>Lv88, Eryth Sea, under Hovering Reef 9/Sleeping Dragon Isle
Lv89, Eryth Sea, under Hovering Reef 9
Lv120, Valak Mountain, Three Stage Summit</t>
  </si>
  <si>
    <t>Carbon Tude
Sacred Zagamei
Avalanche Abaasy</t>
  </si>
  <si>
    <t>Panasowa Arachno
Vilae Arachno
Aora Telethia
Aora Telethia
Powerful Eligos
Wicked Sallos</t>
  </si>
  <si>
    <t>Lv92, Tephra Cave, north Heavenly Window
Lv93-96, Tephra Cave, north Heavenly Window
Lv88, Eryth Sea
Lv89-90, Alcamoth
Lv80, Fallen Arm, Digit 1
Lv95, Fallen Arm, Distant Fingertip</t>
  </si>
  <si>
    <t>Lv96, Tephra Cave, Heavenly Window
Lv79, Bionis' Leg, Zax Guidepost
Lv81-82, Satorl Marsh, Barren Moor
Lv96, Valak Mountain, Bionis' Right Elbow/Zokhed Pass
Lv98, Valak Mountain, Bionis' Right Elbow
Lv98, Valak Mountain, Bionis' Right Elbow
Lv97, Valak Mountain, Lava Cave
Lv74-76, Prison Island, Central Hall/Gravina Bridge
Lv76, Prison Island, Gravina Bridge
Lv77, Prison Island, First Sanctum
Lv77, Prison Island, Second Sanctum</t>
  </si>
  <si>
    <t>Protective Torquidon
Leg Tokilos
Grove Quadwing
Setor Eks
Feltl Eks
Wandering Amon
Exposure Wolfol
Babeli Barg
Uragano Nebula
Abnormal Clone Barg
Majestic Clone Barg</t>
  </si>
  <si>
    <t>Lv88-92, Tephra Cave, Bone Corridor
Lv93, Tephra Cave, Bone Corridor
Lv75, Prison Island, Gravina Bridge
Lv76, Prison Island, Battle Arena</t>
  </si>
  <si>
    <t>Brabilam Vang
Musical Vanflare
Gimran Egel
Gracile Nebula</t>
  </si>
  <si>
    <t>Lv96, Tephra Cave (Securing Provisions quest)
Lv97, Tephra Cave, Heavenly Window (The Blood of Balfagar quest)
Lv74, Prison Island, Bridge of Grief
Lv75, Prison Island, Damaged Transporter
Lv78, Prison Island, Behemoth Nest
Lv78, Prison Island, Arena</t>
  </si>
  <si>
    <t>Lv90, Tephra Cave, Forgotten Cave
Lv74, Prison Island, Bridge of Grief
Lv75, Prison Island, Damaged Transporter
Lv75, Prison Island, Banquet Hall/Gravina Bridge
Lv76, Prison Island, Banquet Hall</t>
  </si>
  <si>
    <t>Brabilam Vang
Musical Vanflare
Tored Ageshu
Randa Nebula
Gimran Egel
Ageless Moabit
Cold Ageshu</t>
  </si>
  <si>
    <t>Lv88-92, Tephra Cave, Bone Corridor
Lv93, Tephra Cave, Bone Corridor
Lv72-74, Prison Island, Kitchen/Banquet Hall
Lv74, Prison Island, Bridge of Grief
Lv75, Prison Island, Gravina Bridge
Lv75, Prison Island, Damaged Transporter
Lv77, Prison Island, Kitchen</t>
  </si>
  <si>
    <t>Lv92-94, Tephra Cave, Heavenly Window
Lv94, Tephra Cave, Forgotten Cave
Lv82, Satorl Marsh, Soter Ruins
Lv85, Satorl Marsh, Soter Ruins
Lv114, Valak Mountain, Great Glacier</t>
  </si>
  <si>
    <t>Fascia Bunniv
Judicious Bunnitzol
Baelfael Gogol
Indomitable Daulton
Blizzard Belgazas</t>
  </si>
  <si>
    <t>Wool Selua
Judicious Bunnitzol
Fascia Bunniv
Victorious Gross
Baelfael Gogol
Baelzeb Gogol
Serene Imlaly</t>
  </si>
  <si>
    <t>Lv73, Bionis' Interior
Lv73, Bionis' Interior, Pars Sympathica Tower
Lv94, Tephra Cave, Forgotten Cave
Lv94, Tephra Cave, Forgotten Cave
Lv82, Satorl Marsh, Soter Ruins
Lv84, Satorl Marsh, Soter Ruins
Lv76, Prison Island, Banquet Hall</t>
  </si>
  <si>
    <t>Lv91-93, Tephra Cave, Heavenly Window
Lv97, Tephra Cave, Trader's Stopover
Lv78, Bionis' Leg
Lv81, Bionis' Leg, Gaur Plain
Lv90, Bionis' Leg, Spiral Valley
Lv77, Prison Island, Corridor of Silence</t>
  </si>
  <si>
    <t>Falsel Bunniv
Erratic Goliante
Gluttony Gogol
Territorial Rotbart
Immovable Gonzalez
Solare Nebula</t>
  </si>
  <si>
    <t>Lv83, Satorl Marsh, Silent Obelisk
Lv83-85, Satorl Marsh</t>
  </si>
  <si>
    <t>Firework Geldesia*
Eternal Palsadia</t>
  </si>
  <si>
    <t>* never had it drop out of dozens of crystals</t>
  </si>
  <si>
    <t xml:space="preserve">• Overall: [weapon] replace the last slot with Night Vision 50% for melee characters (Lv105+ super bosses); </t>
  </si>
  <si>
    <t>• Overall: [armour] replace the last slot with Topple Resist 100% for Counter Topple Spike enemies (Magnificent Digalus) or Daze Resist 100% for Counter Daze Spike enemies (Firework Geldesia).</t>
  </si>
  <si>
    <t>Attack V Frame</t>
  </si>
  <si>
    <t>Playthrough:</t>
  </si>
  <si>
    <t>• Technically 64</t>
  </si>
  <si>
    <t>Rafaga Gear</t>
  </si>
  <si>
    <t>Rafaga Gauntlets</t>
  </si>
  <si>
    <t>Lancelot Leggings</t>
  </si>
  <si>
    <t>Retrieved Boots</t>
  </si>
  <si>
    <t>EXP Up 100%</t>
  </si>
  <si>
    <t>Veritas Glyph</t>
  </si>
  <si>
    <t>Natura Glyph</t>
  </si>
  <si>
    <t>Creare Glyph</t>
  </si>
  <si>
    <t>Tempus Glyph</t>
  </si>
  <si>
    <t>Demonic Everflame</t>
  </si>
  <si>
    <t>Telethia Tear</t>
  </si>
  <si>
    <t>Bionis Ether</t>
  </si>
  <si>
    <t>Spathi Glyph</t>
  </si>
  <si>
    <t>Telethia Mirror</t>
  </si>
  <si>
    <t>Telethia Compass</t>
  </si>
  <si>
    <t>Telethia Stem Cell</t>
  </si>
  <si>
    <t>Telethia Ring</t>
  </si>
  <si>
    <t>Telethia Letter</t>
  </si>
  <si>
    <t>Element Chunk</t>
  </si>
  <si>
    <t>Telethia Tome</t>
  </si>
  <si>
    <t>Blizzard Element</t>
  </si>
  <si>
    <t>Dialek Glyph</t>
  </si>
  <si>
    <t>Telethia Light Wing</t>
  </si>
  <si>
    <t>Glacier Element</t>
  </si>
  <si>
    <t>Inferno Element</t>
  </si>
  <si>
    <t>Flood Element</t>
  </si>
  <si>
    <t>Desert Element</t>
  </si>
  <si>
    <t>Gale Element</t>
  </si>
  <si>
    <t>Hot Selua Cell</t>
  </si>
  <si>
    <t>Gigawatt Element</t>
  </si>
  <si>
    <t>Corona Element</t>
  </si>
  <si>
    <t>Steel Selua Cell</t>
  </si>
  <si>
    <t>Flexible Selua Cell</t>
  </si>
  <si>
    <t>Quality Selua Cell</t>
  </si>
  <si>
    <t>Diamond Brog Eye</t>
  </si>
  <si>
    <t>Sky Jewel</t>
  </si>
  <si>
    <t>Lizard Moon Jewel</t>
  </si>
  <si>
    <t>Lexos God Elixir</t>
  </si>
  <si>
    <t>Ocean Elixir of Life</t>
  </si>
  <si>
    <t>Ancient Sardi Meat</t>
  </si>
  <si>
    <t>Immortal Moss</t>
  </si>
  <si>
    <t>Esse Glyph</t>
  </si>
  <si>
    <t>Giant Sauros Fang</t>
  </si>
  <si>
    <t>Ardun Elder Beard</t>
  </si>
  <si>
    <t>Andos Fire Armour</t>
  </si>
  <si>
    <t>Lucky Fang</t>
  </si>
  <si>
    <t>Gogol Horn</t>
  </si>
  <si>
    <t>Tirkin Elder Medal</t>
  </si>
  <si>
    <t>Bunniv Club</t>
  </si>
  <si>
    <t>Hox Daylight Spur</t>
  </si>
  <si>
    <t>Regal Pterix Wing</t>
  </si>
  <si>
    <t>Thick Rhana Hide</t>
  </si>
  <si>
    <t>Mammut Horn</t>
  </si>
  <si>
    <t>Precision Core</t>
  </si>
  <si>
    <t>Quality Core</t>
  </si>
  <si>
    <t>Tude Jewel Shell</t>
  </si>
  <si>
    <t>Balgas Lung</t>
  </si>
  <si>
    <t>Vang Star Wing</t>
  </si>
  <si>
    <t>Quadwing Treasure</t>
  </si>
  <si>
    <t>Tokilos King Egg</t>
  </si>
  <si>
    <t>Flamii Waterfall Orb</t>
  </si>
  <si>
    <t>Silver Rhogul Wing</t>
  </si>
  <si>
    <t>MATERIALS</t>
  </si>
  <si>
    <t>Bolt Element</t>
  </si>
  <si>
    <t>Zeldi Kromar
Goldi Kromar</t>
  </si>
  <si>
    <t>Lv84-87, Eryth Sea, Kromar Coast (14.3%)
Lv86, Eryth Sea (14.3%)</t>
  </si>
  <si>
    <t>Clap Bunniv
Air Vang
Iron Bunniv</t>
  </si>
  <si>
    <t>Lv5, Tephra Cave, Caterpile Nest/Mag Mell Ruins (3.2%)
Lv6, Tephra Cave (3.2%)
Lv7, Tephra Cave, Caterpile Nest (3.2%)</t>
  </si>
  <si>
    <t>Sol Grady
Arel Telethia
Arel Telethia</t>
  </si>
  <si>
    <t>Lv85, Eryth Sea, shores (7.4%)
Lv87, Eryth Sea (7.4%)
Lv85-89, Alcamoth (7.4%)</t>
  </si>
  <si>
    <t>Lv86, Eryth Sea, Kromar Coast/Secluded Island/shore north of Ether Plant (14.3%)</t>
  </si>
  <si>
    <t>Lv85, Eryth Sea (4.5%)</t>
  </si>
  <si>
    <t>Lv68-74, Colony 9, Anti-Air Battery 2 (4.5%)</t>
  </si>
  <si>
    <t>Lv86, Eryth Sea, Kromar Coast/Secluded Island/shore north of Ether Plant (2.1%)</t>
  </si>
  <si>
    <t>Lv81-82, Satorl Marsh, Barren Moor (12.3%)</t>
  </si>
  <si>
    <t>Setor Eks
Feltl Eks
Exposure Wolfol
Wandering Amon</t>
  </si>
  <si>
    <t>Lv96, Valak Mountain, Bionis' Right Elbow/Zokhed Pass (5.4%)
Lv98, Valak Mountain, Bionis' Right Elbow (5.4%)
Lv97, Valak Mountain, Lava Cave (5.4%)
Lv98, Valak Mountain, Bionis' Right Elbow (5.4%)</t>
  </si>
  <si>
    <t>Machina Guarder III</t>
  </si>
  <si>
    <t>Wise Gremory</t>
  </si>
  <si>
    <t>Lv68, Agniratha, Meyneth Statue (6.4%)</t>
  </si>
  <si>
    <t>Venerable Focalor
Mass-Produced Face</t>
  </si>
  <si>
    <t>Lv64, Central Factory, Training Ground Roof (5.9%)
Lv67, Agniratha, under Control Platforms (5.9%)</t>
  </si>
  <si>
    <t>Lv72, Bionis' Interior, Third Lung (15.2%)
Lv72-73, Bionis' Interior (15.8%)</t>
  </si>
  <si>
    <t>Lv64, Central Factory, Training Ground Roof (3.3%)
Lv67, Agniratha, under Control Platforms (3.3%)</t>
  </si>
  <si>
    <t>Lv64, Central Factory, Training Ground Roof (4.9%)
Lv67, Agniratha, under Control Platforms (4.9%)</t>
  </si>
  <si>
    <t>Aora Telethia
Powerful Eligos
Newgate Laia</t>
  </si>
  <si>
    <t>Lv88, Eryth Sea (17%)
Lv80, Fallen Arm, Digit 1 (9.5%)
Lv75, Prison Island (7%)</t>
  </si>
  <si>
    <t>Lv78, Bionis' Leg, Observation Platform (5.9%)</t>
  </si>
  <si>
    <t>Despotic Arsene
Glory Slobos
Gloria Slobos
Final Marcus
Avalanche Abaasy
Ancient Daedala</t>
  </si>
  <si>
    <t>Lv108, Satorl Marsh, Glowing Obelisk (14.4%)
Lv97, Valak Mountain, Three Sage Summit (12.3%)
Lv99, Valak Mountain, Three Sage Summit (12.3%)
Lv100, Valak Mountain, Three Sage Summit (12.7%)
Lv120, Valak Mountain, Three Stage Summit (12.7%)
Lv105, Fallen Arm, Wreckage Beach (13.4%)</t>
  </si>
  <si>
    <t>The following item drops are for max slots (2-3) or unique:</t>
  </si>
  <si>
    <t>Lv99, Colony 6, Hope Farm (Colony 6 reconstructed 80%, once per playthrough) (10%)</t>
  </si>
  <si>
    <t>Demon King Dragonia
Setor Eks
Feltl Eks
Wandering Amon
Exposure Wolfol</t>
  </si>
  <si>
    <t>Lv76, Bionis' Leg, Crevasse Waterfall (5.9%)
Lv72-73, Bionis' Interior, First Lung/Second Lung (4.0%)
Lv74, Bionis' Interior, Second Lung (5.7%)</t>
  </si>
  <si>
    <t>Field Altrich
Phoenix Telethia
Clandestine Apety</t>
  </si>
  <si>
    <t>Lv97, Valak Mountain, Three Sage Summit (4.2%)
Lv99, Valak Mountain, Three Sage Summit (12.4%)</t>
  </si>
  <si>
    <t>Glory Slobos
Gloria Slobos</t>
  </si>
  <si>
    <t>Lv99, Colony 6, Hope Farm (Colony 6 reconstructed 80%, once per playthrough) (8.3%)
Lv96, Valak Mountain, Bionis' Right Elbow/Zokhed Pass (6.4%)
Lv98, Valak Mountain, Bionis' Right Elbow (6.4%)
Lv98, Valak Mountain, Bionis' Right Elbow (6.4%)
Lv97, Valak Mountain, Lava Cave (6.4%)</t>
  </si>
  <si>
    <t>Lv97, Valak Mountain, Three Sage Summit (9.9%)
Lv99, Valak Mountain, Three Sage Summit (4.2%)</t>
  </si>
  <si>
    <t>Lv97, Valak Mountain, Three Sage Summit (12.4%)
Lv99, Valak Mountain, Three Sage Summit (9.9%)</t>
  </si>
  <si>
    <t>Bulganon Nebula
Zeldi Kromar</t>
  </si>
  <si>
    <t>Lv85, Eryth Sea (4.8%)
Lv84-87, Eryth Sea, Kromar Coast (4.9%)</t>
  </si>
  <si>
    <t>Item Drops</t>
  </si>
  <si>
    <t>Monster/Quest</t>
  </si>
  <si>
    <t>Location</t>
  </si>
  <si>
    <t>Crystal/Cylinder</t>
  </si>
  <si>
    <t>Crystal/Cylinder Drops (Craft for Rank VI Gems)</t>
  </si>
  <si>
    <t>Notes:</t>
  </si>
  <si>
    <t>• Damage = Strength or Ether as primary stat</t>
  </si>
  <si>
    <t>(Base Dmg + Average Weapon Dmg) * 1.45 * (Critical Rate + Skill Tree Bonus)</t>
  </si>
  <si>
    <t>+</t>
  </si>
  <si>
    <t>(Base Dmg + Average Weapon Dmg + Skill Tree Bonus) * (100% - Critical Rate)</t>
  </si>
  <si>
    <t>(Base Dmg + Average Weapon Dmg) * (100% - Critical Rate - Skill Tree Bonus)</t>
  </si>
  <si>
    <t>Damage Route:</t>
  </si>
  <si>
    <t>Critical Route:</t>
  </si>
  <si>
    <t>(Base Dmg + Average Weapon Dmg + Skill Tree Bonus) * 1.45 * Critical Rate (max 100%)</t>
  </si>
  <si>
    <t>(circle) 145% crit dmg instead of 125%</t>
  </si>
  <si>
    <t>(circle) +25 ether</t>
  </si>
  <si>
    <t>(circle) +50 strength</t>
  </si>
  <si>
    <t>(circle) +10% strength during daytime</t>
  </si>
  <si>
    <t>(circle) +15% strength during nighttime</t>
  </si>
  <si>
    <t>(octagon) +50 ether</t>
  </si>
  <si>
    <t>(octagon) +75 ether</t>
  </si>
  <si>
    <t>Heirax Cap</t>
  </si>
  <si>
    <t>Light</t>
  </si>
  <si>
    <t>Medium</t>
  </si>
  <si>
    <t>Heavy</t>
  </si>
  <si>
    <t>Defence</t>
  </si>
  <si>
    <t>Ether Defence</t>
  </si>
  <si>
    <t>Lancelot Gear</t>
  </si>
  <si>
    <t>Rondine Cap</t>
  </si>
  <si>
    <t>Weight</t>
  </si>
  <si>
    <t>Type</t>
  </si>
  <si>
    <t>Name</t>
  </si>
  <si>
    <t>Slot</t>
  </si>
  <si>
    <t>Head</t>
  </si>
  <si>
    <t>Torso</t>
  </si>
  <si>
    <t>Rondine Top</t>
  </si>
  <si>
    <t>Heirax Top</t>
  </si>
  <si>
    <t>Rex Chest</t>
  </si>
  <si>
    <t>Defence w/ Weight Expert*</t>
  </si>
  <si>
    <t>Rondine Gloves</t>
  </si>
  <si>
    <t>Hierax Gloves</t>
  </si>
  <si>
    <t>Lancelot Gauntlets</t>
  </si>
  <si>
    <t>Rex Arms</t>
  </si>
  <si>
    <t>Rondine Bottoms</t>
  </si>
  <si>
    <t>Heirax Bottoms</t>
  </si>
  <si>
    <t>Rex Cuisses</t>
  </si>
  <si>
    <t>Rondine Shoes</t>
  </si>
  <si>
    <t>Heirax Shoes</t>
  </si>
  <si>
    <t>Lancelot Boots</t>
  </si>
  <si>
    <t>Rafaga Boots</t>
  </si>
  <si>
    <t>Slots</t>
  </si>
  <si>
    <t>Grace Cap</t>
  </si>
  <si>
    <t>(Sleep Resist 75%)</t>
  </si>
  <si>
    <t>Eclipse Gear</t>
  </si>
  <si>
    <t>Asura Helm</t>
  </si>
  <si>
    <t>Titan Helm</t>
  </si>
  <si>
    <t>(HP Up 30%)</t>
  </si>
  <si>
    <t>Mechonis</t>
  </si>
  <si>
    <t>Ether V Goggles</t>
  </si>
  <si>
    <t>Z Speed Goggles</t>
  </si>
  <si>
    <t>(Debuff Resist 75%)</t>
  </si>
  <si>
    <t>Blade Armour</t>
  </si>
  <si>
    <t>Grace Top</t>
  </si>
  <si>
    <t>(Strength Up 35)</t>
  </si>
  <si>
    <t>(Arts Seal Resist 75%)</t>
  </si>
  <si>
    <t>Argos Armour</t>
  </si>
  <si>
    <t>Glory Armour</t>
  </si>
  <si>
    <t>Titan Plate</t>
  </si>
  <si>
    <t>(Damage Heal 100)</t>
  </si>
  <si>
    <t>Z Speed Frame</t>
  </si>
  <si>
    <t>Ether V Frame</t>
  </si>
  <si>
    <t>(Attack Plus 44%)</t>
  </si>
  <si>
    <t>Power V Frame</t>
  </si>
  <si>
    <t>(Damage Heal 150)</t>
  </si>
  <si>
    <t>Blade Gauntlets</t>
  </si>
  <si>
    <t>Grace Gloves</t>
  </si>
  <si>
    <t>(Strength Up 25)</t>
  </si>
  <si>
    <t>Argos Gauntlets</t>
  </si>
  <si>
    <t>Asura Arms</t>
  </si>
  <si>
    <t>Titan Arms</t>
  </si>
  <si>
    <t>(Pierce Resist 50)</t>
  </si>
  <si>
    <t>Z Speed Arms</t>
  </si>
  <si>
    <t>Attack IV Arms</t>
  </si>
  <si>
    <t>Grace Bottoms</t>
  </si>
  <si>
    <t>Titan Greaves</t>
  </si>
  <si>
    <t>(Good Footing 50%)</t>
  </si>
  <si>
    <t>Z Speed Boosters</t>
  </si>
  <si>
    <t>Speed V Boosters</t>
  </si>
  <si>
    <t>(Agility Up 40)</t>
  </si>
  <si>
    <t>Grace Shoes</t>
  </si>
  <si>
    <t>(Agility Up 30)</t>
  </si>
  <si>
    <t>Infantry Boots</t>
  </si>
  <si>
    <t>Titan Sabatons</t>
  </si>
  <si>
    <t>(Topple Resist 50%)</t>
  </si>
  <si>
    <t>Lightweight Expert: +15% Physical &amp; Ether Defence</t>
  </si>
  <si>
    <t>Middleweight Expert: +10% Physical &amp; Ether Defence</t>
  </si>
  <si>
    <t>Heavyweight Expert: +30 Ether Defence</t>
  </si>
  <si>
    <t>Arms</t>
  </si>
  <si>
    <t>Legs</t>
  </si>
  <si>
    <t>Feet</t>
  </si>
  <si>
    <t>• Fiora doesn't get skill links and cannot equip Heavy Armour or use a Weight Expert.</t>
  </si>
  <si>
    <t>• Eight cannot skill link Weight Expert.</t>
  </si>
  <si>
    <t>Total Defence</t>
  </si>
  <si>
    <t>Ether Def.
w/ Weight Expert*</t>
  </si>
  <si>
    <r>
      <rPr>
        <sz val="10"/>
        <color theme="1"/>
        <rFont val="Calibri"/>
        <family val="2"/>
        <scheme val="minor"/>
      </rPr>
      <t>*</t>
    </r>
    <r>
      <rPr>
        <u/>
        <sz val="10"/>
        <color theme="1"/>
        <rFont val="Calibri"/>
        <family val="2"/>
        <scheme val="minor"/>
      </rPr>
      <t>Weight Expert</t>
    </r>
  </si>
  <si>
    <t>Notes</t>
  </si>
  <si>
    <t>Best Slotted Gear</t>
  </si>
  <si>
    <t>Best Slotted and Unique Gear</t>
  </si>
  <si>
    <t>Reyn/Sharla/Melia/Riki:</t>
  </si>
  <si>
    <t>Fiora:</t>
  </si>
  <si>
    <t>Eight:</t>
  </si>
  <si>
    <t>Heavy Equipment
Heavy Equip. OK</t>
  </si>
  <si>
    <t>Riki Strong!
Strength Down Block</t>
  </si>
  <si>
    <t>Nutritious!
Strength Up 50</t>
  </si>
  <si>
    <t>Bullseye!
Back Atk Accuracy Up 50%</t>
  </si>
  <si>
    <t>Body of Steel
Phys. Damage Down 15%</t>
  </si>
  <si>
    <t>Ties of Friendship
Chain Link Up 5%</t>
  </si>
  <si>
    <t>Sheer Determination
Physical Defence Up 15% (half HP)</t>
  </si>
  <si>
    <t>Rampage
Double Atk Rate Up 10%</t>
  </si>
  <si>
    <t>Reckless Courage
Strength Up 20%/30sec (Lv100+)</t>
  </si>
  <si>
    <t>Battle Character
Weapon Dmg. Plus 10%</t>
  </si>
  <si>
    <t>Always Ready
Agility Up 10</t>
  </si>
  <si>
    <t>Middleweight Expert
Medium Equip. Plus 10%</t>
  </si>
  <si>
    <t>Firm Defence
Physical Defence Up 5%</t>
  </si>
  <si>
    <t>Vendetta
Counter Rate Up 15%</t>
  </si>
  <si>
    <t>Adrenaline
Tension Bonus 5 (take dmg)</t>
  </si>
  <si>
    <t>Heavyweight Expert
Heavy Equip. Plus 30</t>
  </si>
  <si>
    <t>High Speed
Agility Up 15</t>
  </si>
  <si>
    <t>Power of the Moon
Strength Up 15% (night)</t>
  </si>
  <si>
    <t>Mental Barrier
Ether Damage Down 25% (AoE)</t>
  </si>
  <si>
    <t>Palace Guard
Block Rate Up 15%</t>
  </si>
  <si>
    <t>Ultimate Strike
Critical Hit Plus 20%</t>
  </si>
  <si>
    <t>Desperate Daggers
Counter Rate Up 15% (half HP)</t>
  </si>
  <si>
    <t>Strength of Will
Ether Damage Down 10%</t>
  </si>
  <si>
    <t>Ardent Strike
Tension Bonus 10 (crit hit)</t>
  </si>
  <si>
    <t>Twin Swords
Double Atk Rate Up 5%</t>
  </si>
  <si>
    <t>Invincible Hero
Strength Up 10% (@ max HP)</t>
  </si>
  <si>
    <t>Resilient Warrior
Phys. &amp; Ether Def. Up 5%</t>
  </si>
  <si>
    <t>Chain of Friendship
Chain Link Up 15%</t>
  </si>
  <si>
    <t>Ultimate Defence
Phys. &amp; Ether Def. Up 10%</t>
  </si>
  <si>
    <t>Pretty Stars!
Strength Up 15% (night)</t>
  </si>
  <si>
    <t>Cuddly Hero!
Debuff Defence 30%</t>
  </si>
  <si>
    <t>Ouchies!
Spike Attack Plus 25%</t>
  </si>
  <si>
    <t>Deadly Determination
Tension Bonus 10 (arts)</t>
  </si>
  <si>
    <t>Solid Foundation
Blow-Down Immunity</t>
  </si>
  <si>
    <t>Overwhelming
Aggro Bonus 10%</t>
  </si>
  <si>
    <t>Ultimate Teamwork
Chain Damage Plus 25%</t>
  </si>
  <si>
    <t>Awakening Strike
Effective on Sleep 50%</t>
  </si>
  <si>
    <t>Ultimate Counter
Counter-Attacks Crit</t>
  </si>
  <si>
    <t>Physical Resilience
Phys. Damage Down 10%</t>
  </si>
  <si>
    <t>Love Sun!
Cooldown Reduced 10% (day)</t>
  </si>
  <si>
    <t>Amazing Stars!
Cooldown Reduced 15% (night)</t>
  </si>
  <si>
    <t>Counter Rage
Counter Rate Up 10%</t>
  </si>
  <si>
    <t>Natural Born Warrior
Reduced Weight 5</t>
  </si>
  <si>
    <t>Warrior's Ambition
Tension Bonus 25 (start)</t>
  </si>
  <si>
    <t>Battle Cry
Tension Bonus 20 (start)</t>
  </si>
  <si>
    <t>Explosion of Energy
Tension Bonus (HUGE)</t>
  </si>
  <si>
    <t>Underdog
Agility Up 15%/30sec (Lv100+)</t>
  </si>
  <si>
    <t>Against the Odds
Agility Up 5%/30sec (Lv100+)</t>
  </si>
  <si>
    <t>Feel the Heat
Tension Bonus 5 (take dmg)</t>
  </si>
  <si>
    <t>Ultimate Ether
Ether Up 50</t>
  </si>
  <si>
    <t>Ether Awareness
Ether Up 25</t>
  </si>
  <si>
    <t>Desperate Defence
Block Rate Up 15% (half HP)</t>
  </si>
  <si>
    <t>Element of Surprise
Back Attack Dmg Up</t>
  </si>
  <si>
    <t>Immunisation
Stat Down Defence</t>
  </si>
  <si>
    <t>Channelled Pain
Talent Boost 5% (take dmg)</t>
  </si>
  <si>
    <t>Strong Links
Haste 20%/15sec (burst)</t>
  </si>
  <si>
    <t>Critical Combo
Double Attacks Crit</t>
  </si>
  <si>
    <t>Best Passive Skill Links</t>
  </si>
  <si>
    <t>Topple</t>
  </si>
  <si>
    <t>Topple Up 100%</t>
  </si>
  <si>
    <t>Agility 50</t>
  </si>
  <si>
    <t>Best armour</t>
  </si>
  <si>
    <t>Shulk/Dunban:</t>
  </si>
  <si>
    <t>Rex Helm, Lancelot Armour, Glory Gauntlets, Ledios Cuisses, and Rex Greaves</t>
  </si>
  <si>
    <t>872 physical defence, 738.9 ether defence, 15 weight</t>
  </si>
  <si>
    <t>Rex Helm, Lancelot Armour, Ledios Arms, Ledios Cuisses, and Rex Greaves</t>
  </si>
  <si>
    <t>835.5 physical defence, 673.4 ether defence, 18 weight</t>
  </si>
  <si>
    <t>Rafaga Helm, Lancelot Armour, Glory Gauntlets, Lancelot Leggings, Retrieved Boots</t>
  </si>
  <si>
    <t>746 physical defence, 649 ether defence, 13 weight</t>
  </si>
  <si>
    <t>Attack V Goggles, Speed V Frame, Attack V Arms, Attack V Boosters, Sedna Drones</t>
  </si>
  <si>
    <t>954 physical defence, 631 ether defence, 9 weight</t>
  </si>
  <si>
    <t>Armour Statistics</t>
  </si>
  <si>
    <t>Defence Knives</t>
  </si>
  <si>
    <t xml:space="preserve">   So if you see 800-1300 damage it is really 800-899. This means that Attack Plus and Attack Stability gems are only efficient when used together.</t>
  </si>
  <si>
    <t>• For damage: if max &gt; min + 99 then max = min + 99 (for more info see Damage Calculator tab)</t>
  </si>
  <si>
    <t>• In regards to armour, you need to have Middleweight Expert and Heavyweight Expert linked to everyone (for more info see Armour tab)</t>
  </si>
  <si>
    <t>• DPS/Speedrun category involves many characters having 1-4 arts enabled/active (Reyn, Sharla, Riki, Eight)</t>
  </si>
  <si>
    <t>• Critical hits deal an additional 25% damage.</t>
  </si>
  <si>
    <t>Best armour &amp; an Agility Up gem:</t>
  </si>
  <si>
    <t>Best armour &amp; Agility/Strength/HP Up gems:</t>
  </si>
  <si>
    <t>Agility</t>
  </si>
  <si>
    <t>HP</t>
  </si>
  <si>
    <r>
      <rPr>
        <sz val="12"/>
        <color theme="1"/>
        <rFont val="Calibri"/>
        <family val="2"/>
        <scheme val="minor"/>
      </rPr>
      <t>⁴</t>
    </r>
    <r>
      <rPr>
        <sz val="10"/>
        <color theme="1"/>
        <rFont val="Calibri"/>
        <family val="2"/>
        <scheme val="minor"/>
      </rPr>
      <t xml:space="preserve"> Putting an Agility Up gem on your weapon leaves only 2 slots for Double Attack, Phys Def Down, Back Atk Plus, Strength Up, Attack Plus, Attack Stability, and Haste.</t>
    </r>
  </si>
  <si>
    <r>
      <rPr>
        <sz val="12"/>
        <color theme="1"/>
        <rFont val="Calibri"/>
        <family val="2"/>
        <scheme val="minor"/>
      </rPr>
      <t>³</t>
    </r>
    <r>
      <rPr>
        <sz val="10"/>
        <color theme="1"/>
        <rFont val="Calibri"/>
        <family val="2"/>
        <scheme val="minor"/>
      </rPr>
      <t xml:space="preserve"> Melia's Unadorned Beauty (Strength, Ether, Agility, and HP up 20%) only works with no gems equipped. This also means you cannot equip any unique weapons or armour.</t>
    </r>
  </si>
  <si>
    <r>
      <rPr>
        <sz val="12"/>
        <color theme="1"/>
        <rFont val="Calibri"/>
        <family val="2"/>
        <scheme val="minor"/>
      </rPr>
      <t>²</t>
    </r>
    <r>
      <rPr>
        <sz val="10"/>
        <color theme="1"/>
        <rFont val="Calibri"/>
        <family val="2"/>
        <scheme val="minor"/>
      </rPr>
      <t xml:space="preserve"> Dunban will not get the 30% Agility Up bonus if he equips any piece of armour. So there's no argument about putting on one piece of armour or all Light Armour.</t>
    </r>
  </si>
  <si>
    <r>
      <rPr>
        <sz val="12"/>
        <color theme="1"/>
        <rFont val="Calibri"/>
        <family val="2"/>
        <scheme val="minor"/>
      </rPr>
      <t>¹</t>
    </r>
    <r>
      <rPr>
        <sz val="10"/>
        <color theme="1"/>
        <rFont val="Calibri"/>
        <family val="2"/>
        <scheme val="minor"/>
      </rPr>
      <t xml:space="preserve"> There are 5 gem slots when equipping armour. You could fill that with, for example, Agility Up 50, Strength Up 100, Glory Gauntlets for Haste 45%, Debuff Resist 100%, and Unbeatable 50%.</t>
    </r>
  </si>
  <si>
    <t>Best armour &amp; Agility/Strength Up gems:</t>
  </si>
  <si>
    <r>
      <rPr>
        <sz val="12"/>
        <color theme="8"/>
        <rFont val="Calibri"/>
        <family val="2"/>
        <scheme val="minor"/>
      </rPr>
      <t>³</t>
    </r>
    <r>
      <rPr>
        <sz val="10"/>
        <color theme="8"/>
        <rFont val="Calibri"/>
        <family val="2"/>
        <scheme val="minor"/>
      </rPr>
      <t xml:space="preserve"> No armour &amp; no gems:</t>
    </r>
  </si>
  <si>
    <r>
      <rPr>
        <sz val="12"/>
        <color theme="8"/>
        <rFont val="Calibri"/>
        <family val="2"/>
        <scheme val="minor"/>
      </rPr>
      <t>⁴</t>
    </r>
    <r>
      <rPr>
        <sz val="10"/>
        <color theme="8"/>
        <rFont val="Calibri"/>
        <family val="2"/>
        <scheme val="minor"/>
      </rPr>
      <t xml:space="preserve"> No armour &amp; Agility Up gem:</t>
    </r>
  </si>
  <si>
    <t>No armour &amp; Haste/Attack Stability/Plus:</t>
  </si>
  <si>
    <r>
      <rPr>
        <sz val="12"/>
        <color theme="8"/>
        <rFont val="Calibri"/>
        <family val="2"/>
        <scheme val="minor"/>
      </rPr>
      <t xml:space="preserve">⁵ </t>
    </r>
    <r>
      <rPr>
        <sz val="10"/>
        <color theme="8"/>
        <rFont val="Calibri"/>
        <family val="2"/>
        <scheme val="minor"/>
      </rPr>
      <t>No armour &amp; Agility Up/Attack Stab/Plus:</t>
    </r>
  </si>
  <si>
    <t>• All skill links for agility also apply when wearing armour.</t>
  </si>
  <si>
    <r>
      <rPr>
        <sz val="12"/>
        <color theme="1"/>
        <rFont val="Calibri"/>
        <family val="2"/>
        <scheme val="minor"/>
      </rPr>
      <t xml:space="preserve">⁵ </t>
    </r>
    <r>
      <rPr>
        <sz val="10"/>
        <color theme="1"/>
        <rFont val="Calibri"/>
        <family val="2"/>
        <scheme val="minor"/>
      </rPr>
      <t>No Double Attack, Phys Def Down, Back Atk Plus, Strength Up, or Night Vision.</t>
    </r>
  </si>
  <si>
    <r>
      <rPr>
        <sz val="12"/>
        <color theme="5"/>
        <rFont val="Calibri"/>
        <family val="2"/>
        <scheme val="minor"/>
      </rPr>
      <t xml:space="preserve">¹ </t>
    </r>
    <r>
      <rPr>
        <sz val="10"/>
        <color theme="5"/>
        <rFont val="Calibri"/>
        <family val="2"/>
        <scheme val="minor"/>
      </rPr>
      <t>Best armour &amp; weapon gems:</t>
    </r>
  </si>
  <si>
    <t>• Physical &amp; ether defence skill links also apply with or without wearing armour (actually ALL skill links from others apply with or without armour equipped).</t>
  </si>
  <si>
    <r>
      <rPr>
        <sz val="12"/>
        <color theme="5"/>
        <rFont val="Calibri"/>
        <family val="2"/>
        <scheme val="minor"/>
      </rPr>
      <t xml:space="preserve">⁶ </t>
    </r>
    <r>
      <rPr>
        <sz val="10"/>
        <color theme="5"/>
        <rFont val="Calibri"/>
        <family val="2"/>
        <scheme val="minor"/>
      </rPr>
      <t>Best skill links, best weapon &amp; armour:</t>
    </r>
  </si>
  <si>
    <r>
      <rPr>
        <sz val="12"/>
        <color theme="8"/>
        <rFont val="Calibri"/>
        <family val="2"/>
        <scheme val="minor"/>
      </rPr>
      <t xml:space="preserve">⁷ </t>
    </r>
    <r>
      <rPr>
        <sz val="10"/>
        <color theme="8"/>
        <rFont val="Calibri"/>
        <family val="2"/>
        <scheme val="minor"/>
      </rPr>
      <t>Best skill links, best weapon &amp; no armour:</t>
    </r>
  </si>
  <si>
    <t>Best gems &amp; PhysDef↓/Attack Stability/Plus:</t>
  </si>
  <si>
    <r>
      <rPr>
        <sz val="12"/>
        <color theme="1"/>
        <rFont val="Calibri"/>
        <family val="2"/>
        <scheme val="minor"/>
      </rPr>
      <t xml:space="preserve">⁶ </t>
    </r>
    <r>
      <rPr>
        <sz val="10"/>
        <color theme="1"/>
        <rFont val="Calibri"/>
        <family val="2"/>
        <scheme val="minor"/>
      </rPr>
      <t>600+ Affinity Coins, best skill links, Enthusiasm skill tree, Wyvern Cutlass (Double Attack, Phys Def Down, Back Atk Plus)</t>
    </r>
  </si>
  <si>
    <r>
      <rPr>
        <sz val="12"/>
        <color theme="1"/>
        <rFont val="Calibri"/>
        <family val="2"/>
        <scheme val="minor"/>
      </rPr>
      <t xml:space="preserve">⁸ </t>
    </r>
    <r>
      <rPr>
        <sz val="10"/>
        <color theme="1"/>
        <rFont val="Calibri"/>
        <family val="2"/>
        <scheme val="minor"/>
      </rPr>
      <t>600+ Affinity Coins, best skill links, Enthusiasm skill tree, Wyvern Cutlass (-)</t>
    </r>
  </si>
  <si>
    <t>Physical Def</t>
  </si>
  <si>
    <t>Ether Def</t>
  </si>
  <si>
    <t>Min Dmg</t>
  </si>
  <si>
    <t>Max Dmg</t>
  </si>
  <si>
    <t>Double
Attack</t>
  </si>
  <si>
    <t>Phys
Def Down</t>
  </si>
  <si>
    <t>Back
Atk Plus</t>
  </si>
  <si>
    <t>Dunban at level 99 with Sharla's Agility Up 10, Melia's Agility Up 15, Melia's All Stats Up, and Weight Expert skill links</t>
  </si>
  <si>
    <t>Fall Defence 75%</t>
  </si>
  <si>
    <r>
      <rPr>
        <sz val="12"/>
        <color theme="5"/>
        <rFont val="Calibri"/>
        <family val="2"/>
        <scheme val="minor"/>
      </rPr>
      <t xml:space="preserve">⁹ </t>
    </r>
    <r>
      <rPr>
        <sz val="10"/>
        <color theme="5"/>
        <rFont val="Calibri"/>
        <family val="2"/>
        <scheme val="minor"/>
      </rPr>
      <t>Best skill links, best weapon &amp; armour</t>
    </r>
  </si>
  <si>
    <r>
      <rPr>
        <sz val="12"/>
        <color theme="1"/>
        <rFont val="Calibri"/>
        <family val="2"/>
        <scheme val="minor"/>
      </rPr>
      <t xml:space="preserve">⁹ </t>
    </r>
    <r>
      <rPr>
        <sz val="10"/>
        <color theme="1"/>
        <rFont val="Calibri"/>
        <family val="2"/>
        <scheme val="minor"/>
      </rPr>
      <t>600+ Affinity Coins, best skill links, Enthusiasm skill tree, Wyvern Cutlass (Phys Def Down, Attack Stability, Attack Plus)</t>
    </r>
  </si>
  <si>
    <t>• Dunban gets -15 weight from his skills and the weight of the best gear is 15, negating any loss to agility.</t>
  </si>
  <si>
    <t>Summary</t>
  </si>
  <si>
    <t>Debuffed Back Atk Damage</t>
  </si>
  <si>
    <t>Auto-Atk Back Atk Damage</t>
  </si>
  <si>
    <r>
      <rPr>
        <sz val="12"/>
        <color theme="1"/>
        <rFont val="Calibri"/>
        <family val="2"/>
        <scheme val="minor"/>
      </rPr>
      <t xml:space="preserve">⁷ </t>
    </r>
    <r>
      <rPr>
        <sz val="10"/>
        <color theme="1"/>
        <rFont val="Calibri"/>
        <family val="2"/>
        <scheme val="minor"/>
      </rPr>
      <t>600+ Affinity Coins, best skill links, Enthusiasm skill tree, Wyvern Cutlass (Double Attack, Back Atk Plus, Agility Up)</t>
    </r>
  </si>
  <si>
    <t>Watch Out!
Agility Up 20% (half HP)</t>
  </si>
  <si>
    <t>Hearty Cry
HP Recovery 10% (burst)</t>
  </si>
  <si>
    <t>Ether Expansion
Ether Up 25</t>
  </si>
  <si>
    <t>Medium Equipment
Medium Equip. OK</t>
  </si>
  <si>
    <t>Decisive Follow-Up
Ether Up 20% (ally kill enemy)</t>
  </si>
  <si>
    <t>Mental Fortitude
Phys. Def. Up 10%/30sec (Lv100+)</t>
  </si>
  <si>
    <t>Equipment Expert
Reduced Weight 10</t>
  </si>
  <si>
    <t>Blazing Aura
Party Gauge Up 20 (aura)</t>
  </si>
  <si>
    <t>Showdown Stance
All Stats Up 30%/30sec (Lv100+)</t>
  </si>
  <si>
    <t>Vision Mode
Attack Arts Plus 25% (vision)</t>
  </si>
  <si>
    <t>Enlightenment
Reduced Ether Resist</t>
  </si>
  <si>
    <t>Ether Explosion
Ether Up 75</t>
  </si>
  <si>
    <t>Healing Inspiration
HP Recovery 10% (encourage)</t>
  </si>
  <si>
    <t>Shoulder to Shoulder
HP Recovery 10% (chain)</t>
  </si>
  <si>
    <t>¹ unique, no open slots.</t>
  </si>
  <si>
    <t>¹ Machina Driver III</t>
  </si>
  <si>
    <t>¹ Alcor Staff</t>
  </si>
  <si>
    <t>Machina Sniper II</t>
  </si>
  <si>
    <t>Machina Cannon</t>
  </si>
  <si>
    <t>¹ Machina Sword III</t>
  </si>
  <si>
    <t>¹ Machina Rifle III</t>
  </si>
  <si>
    <t>Machina Blade III</t>
  </si>
  <si>
    <t>¹ Machina Nibbler III</t>
  </si>
  <si>
    <t>Machina Biter III</t>
  </si>
  <si>
    <t>Amplified Healing
Heal Bonus 15%</t>
  </si>
  <si>
    <t>Rejection of Evil
Spike Damage Down 50%</t>
  </si>
  <si>
    <t>Revenge
Str. &amp; Phys. Def. Up 50%/30sec (incap)</t>
  </si>
  <si>
    <t>Flying Start
Haste 15%/30sec (start)</t>
  </si>
  <si>
    <t>Like Sun!
Strength Up 10% (day)</t>
  </si>
  <si>
    <t>Mechon
Damage</t>
  </si>
  <si>
    <t>Y</t>
  </si>
  <si>
    <t>N</t>
  </si>
  <si>
    <t>Note: does not consider starting gear or weapons as mattering (General's, Nopon, Crest, etc.)</t>
  </si>
  <si>
    <t>• 6 in Prison Island, one in every High Entia Door, one in Balfagar's Tomb, one in giant tomb, one in Balfagar's other place, 2 in High Entia Tomb?</t>
  </si>
  <si>
    <t>Machina Guarder II</t>
  </si>
  <si>
    <t>Weapon Crit Rate*</t>
  </si>
  <si>
    <t>Enter character's
current Strength/Ether
(- the skill tree bonus)</t>
  </si>
  <si>
    <t>Machina Blade</t>
  </si>
  <si>
    <t>Average Power
with Strength/Ether
Skill Tree**</t>
  </si>
  <si>
    <t>* Every character starts with +5% critical hit rate.</t>
  </si>
  <si>
    <t>Machina Staff III</t>
  </si>
  <si>
    <t>Machina Staff II</t>
  </si>
  <si>
    <t>¹ Machina Rod III</t>
  </si>
  <si>
    <t>Infinite Telethia Pen</t>
  </si>
  <si>
    <t>Note: add a Strength/Ether gem in the extra slot and it's better than Machina Sniper II</t>
  </si>
  <si>
    <t>Note: add a Srength gem in the extra slot and it's better than Machina Guarder III</t>
  </si>
  <si>
    <t>6th</t>
  </si>
  <si>
    <t>• If the weapon maximum damage is more than 99 of the minimum weapon damage, the maximum damage is set to min+99 (known bug in the game).</t>
  </si>
  <si>
    <r>
      <rPr>
        <sz val="12"/>
        <color theme="8"/>
        <rFont val="Calibri"/>
        <family val="2"/>
        <scheme val="minor"/>
      </rPr>
      <t xml:space="preserve">⁸ </t>
    </r>
    <r>
      <rPr>
        <sz val="10"/>
        <color theme="8"/>
        <rFont val="Calibri"/>
        <family val="2"/>
        <scheme val="minor"/>
      </rPr>
      <t>Best skill links, best weapon &amp; no armour/gems:</t>
    </r>
  </si>
  <si>
    <r>
      <rPr>
        <sz val="12"/>
        <color theme="8"/>
        <rFont val="Calibri"/>
        <family val="2"/>
        <scheme val="minor"/>
      </rPr>
      <t>²</t>
    </r>
    <r>
      <rPr>
        <sz val="10"/>
        <color theme="8"/>
        <rFont val="Calibri"/>
        <family val="2"/>
        <scheme val="minor"/>
      </rPr>
      <t xml:space="preserve"> No armour &amp; weapon gems:</t>
    </r>
  </si>
  <si>
    <t>Agility is only useful for defending against physical attacks. It does not add DPS. Sacrificing ether defence &amp; double attack/defence down/back attack plus gems is illogical.</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</si>
</sst>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sz val="14"/>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sz val="18"/>
      <color theme="1"/>
      <name val="Calibri"/>
      <family val="2"/>
      <scheme val="minor"/>
    </font>
    <font>
      <b/>
      <sz val="12"/>
      <color theme="0"/>
      <name val="Calibri"/>
      <family val="2"/>
      <scheme val="minor"/>
    </font>
    <font>
      <sz val="10"/>
      <name val="Calibri"/>
      <family val="2"/>
      <scheme val="minor"/>
    </font>
    <font>
      <b/>
      <u/>
      <sz val="10"/>
      <color theme="1"/>
      <name val="Calibri"/>
      <family val="2"/>
      <scheme val="minor"/>
    </font>
    <font>
      <sz val="10"/>
      <color rgb="FFFF0000"/>
      <name val="Calibri"/>
      <family val="2"/>
      <scheme val="minor"/>
    </font>
    <font>
      <b/>
      <sz val="11"/>
      <color rgb="FFFF0000"/>
      <name val="Calibri"/>
      <family val="2"/>
      <scheme val="minor"/>
    </font>
    <font>
      <i/>
      <sz val="10"/>
      <color theme="1"/>
      <name val="Calibri"/>
      <family val="2"/>
      <scheme val="minor"/>
    </font>
    <font>
      <sz val="16"/>
      <color theme="1"/>
      <name val="Calibri"/>
      <family val="2"/>
      <scheme val="minor"/>
    </font>
    <font>
      <sz val="16"/>
      <color rgb="FFC00000"/>
      <name val="Calibri"/>
      <family val="2"/>
      <scheme val="minor"/>
    </font>
    <font>
      <sz val="8"/>
      <color theme="1"/>
      <name val="Courier New"/>
      <family val="3"/>
    </font>
    <font>
      <sz val="8"/>
      <color theme="1"/>
      <name val="Calibri"/>
      <family val="2"/>
      <scheme val="minor"/>
    </font>
    <font>
      <u/>
      <sz val="10"/>
      <color theme="1"/>
      <name val="Calibri"/>
      <family val="2"/>
      <scheme val="minor"/>
    </font>
    <font>
      <b/>
      <sz val="11"/>
      <color theme="1"/>
      <name val="Calibri"/>
      <family val="2"/>
      <scheme val="minor"/>
    </font>
    <font>
      <sz val="11"/>
      <color rgb="FFC00000"/>
      <name val="Calibri"/>
      <family val="2"/>
      <scheme val="minor"/>
    </font>
    <font>
      <u/>
      <sz val="11"/>
      <color rgb="FFC00000"/>
      <name val="Calibri"/>
      <family val="2"/>
      <scheme val="minor"/>
    </font>
    <font>
      <sz val="12"/>
      <color theme="1"/>
      <name val="Calibri"/>
      <family val="2"/>
      <scheme val="minor"/>
    </font>
    <font>
      <sz val="10"/>
      <color theme="5"/>
      <name val="Calibri"/>
      <family val="2"/>
      <scheme val="minor"/>
    </font>
    <font>
      <sz val="10"/>
      <color theme="8"/>
      <name val="Calibri"/>
      <family val="2"/>
      <scheme val="minor"/>
    </font>
    <font>
      <sz val="12"/>
      <color theme="8"/>
      <name val="Calibri"/>
      <family val="2"/>
      <scheme val="minor"/>
    </font>
    <font>
      <sz val="12"/>
      <color theme="5"/>
      <name val="Calibri"/>
      <family val="2"/>
      <scheme val="minor"/>
    </font>
    <font>
      <b/>
      <sz val="12"/>
      <color theme="1"/>
      <name val="Calibri"/>
      <family val="2"/>
      <scheme val="minor"/>
    </font>
    <font>
      <sz val="10"/>
      <color theme="0" tint="-0.14999847407452621"/>
      <name val="Calibri"/>
      <family val="2"/>
      <scheme val="minor"/>
    </font>
    <font>
      <b/>
      <u/>
      <sz val="14"/>
      <color theme="1"/>
      <name val="Calibri"/>
      <family val="2"/>
      <scheme val="minor"/>
    </font>
    <font>
      <b/>
      <sz val="12"/>
      <name val="Calibri"/>
      <family val="2"/>
      <scheme val="minor"/>
    </font>
    <font>
      <sz val="10"/>
      <color theme="3" tint="0.59999389629810485"/>
      <name val="Calibri"/>
      <family val="2"/>
      <scheme val="minor"/>
    </font>
    <font>
      <b/>
      <sz val="10"/>
      <color rgb="FF006600"/>
      <name val="Calibri"/>
      <family val="2"/>
      <scheme val="minor"/>
    </font>
    <font>
      <b/>
      <sz val="10"/>
      <color theme="9" tint="0.39997558519241921"/>
      <name val="Calibri"/>
      <family val="2"/>
      <scheme val="minor"/>
    </font>
    <font>
      <sz val="10"/>
      <color theme="9" tint="0.39997558519241921"/>
      <name val="Calibri"/>
      <family val="2"/>
      <scheme val="minor"/>
    </font>
    <font>
      <sz val="9"/>
      <color indexed="81"/>
      <name val="Tahoma"/>
      <family val="2"/>
    </font>
    <font>
      <b/>
      <sz val="9"/>
      <color indexed="81"/>
      <name val="Tahoma"/>
      <family val="2"/>
    </font>
  </fonts>
  <fills count="12">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4.9989318521683403E-2"/>
        <bgColor indexed="64"/>
      </patternFill>
    </fill>
  </fills>
  <borders count="185">
    <border>
      <left/>
      <right/>
      <top/>
      <bottom/>
      <diagonal/>
    </border>
    <border>
      <left/>
      <right/>
      <top/>
      <bottom style="medium">
        <color auto="1"/>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style="thick">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medium">
        <color auto="1"/>
      </bottom>
      <diagonal/>
    </border>
    <border>
      <left style="thick">
        <color auto="1"/>
      </left>
      <right/>
      <top style="medium">
        <color auto="1"/>
      </top>
      <bottom style="medium">
        <color auto="1"/>
      </bottom>
      <diagonal/>
    </border>
    <border>
      <left style="thick">
        <color auto="1"/>
      </left>
      <right/>
      <top style="medium">
        <color auto="1"/>
      </top>
      <bottom style="thick">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top/>
      <bottom/>
      <diagonal/>
    </border>
    <border>
      <left/>
      <right style="thick">
        <color indexed="64"/>
      </right>
      <top style="medium">
        <color auto="1"/>
      </top>
      <bottom/>
      <diagonal/>
    </border>
    <border>
      <left/>
      <right style="thin">
        <color indexed="64"/>
      </right>
      <top/>
      <bottom/>
      <diagonal/>
    </border>
    <border>
      <left style="thick">
        <color auto="1"/>
      </left>
      <right style="thin">
        <color indexed="64"/>
      </right>
      <top/>
      <bottom/>
      <diagonal/>
    </border>
    <border>
      <left style="thick">
        <color auto="1"/>
      </left>
      <right style="thin">
        <color indexed="64"/>
      </right>
      <top/>
      <bottom style="medium">
        <color auto="1"/>
      </bottom>
      <diagonal/>
    </border>
    <border>
      <left style="thick">
        <color auto="1"/>
      </left>
      <right/>
      <top/>
      <bottom style="medium">
        <color auto="1"/>
      </bottom>
      <diagonal/>
    </border>
    <border>
      <left style="thick">
        <color auto="1"/>
      </left>
      <right style="thin">
        <color indexed="64"/>
      </right>
      <top style="medium">
        <color auto="1"/>
      </top>
      <bottom/>
      <diagonal/>
    </border>
    <border>
      <left style="thick">
        <color auto="1"/>
      </left>
      <right style="thin">
        <color indexed="64"/>
      </right>
      <top/>
      <bottom style="thick">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diagonal/>
    </border>
    <border>
      <left style="thick">
        <color auto="1"/>
      </left>
      <right style="thin">
        <color auto="1"/>
      </right>
      <top style="thick">
        <color auto="1"/>
      </top>
      <bottom style="thick">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right/>
      <top/>
      <bottom style="thin">
        <color indexed="64"/>
      </bottom>
      <diagonal/>
    </border>
    <border>
      <left style="thin">
        <color auto="1"/>
      </left>
      <right/>
      <top style="thick">
        <color auto="1"/>
      </top>
      <bottom style="thin">
        <color auto="1"/>
      </bottom>
      <diagonal/>
    </border>
    <border>
      <left/>
      <right/>
      <top style="thick">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n">
        <color auto="1"/>
      </left>
      <right/>
      <top style="thin">
        <color auto="1"/>
      </top>
      <bottom style="thick">
        <color auto="1"/>
      </bottom>
      <diagonal/>
    </border>
    <border>
      <left/>
      <right/>
      <top style="thin">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style="medium">
        <color auto="1"/>
      </left>
      <right/>
      <top style="thick">
        <color auto="1"/>
      </top>
      <bottom style="thick">
        <color auto="1"/>
      </bottom>
      <diagonal/>
    </border>
    <border>
      <left style="medium">
        <color auto="1"/>
      </left>
      <right/>
      <top style="thin">
        <color auto="1"/>
      </top>
      <bottom style="thick">
        <color auto="1"/>
      </bottom>
      <diagonal/>
    </border>
    <border>
      <left style="thin">
        <color auto="1"/>
      </left>
      <right/>
      <top style="thin">
        <color auto="1"/>
      </top>
      <bottom/>
      <diagonal/>
    </border>
    <border>
      <left/>
      <right/>
      <top style="thin">
        <color auto="1"/>
      </top>
      <bottom/>
      <diagonal/>
    </border>
    <border>
      <left style="medium">
        <color auto="1"/>
      </left>
      <right/>
      <top style="thin">
        <color auto="1"/>
      </top>
      <bottom/>
      <diagonal/>
    </border>
    <border>
      <left/>
      <right style="thick">
        <color auto="1"/>
      </right>
      <top style="thin">
        <color auto="1"/>
      </top>
      <bottom/>
      <diagonal/>
    </border>
    <border>
      <left style="medium">
        <color auto="1"/>
      </left>
      <right/>
      <top/>
      <bottom style="thin">
        <color auto="1"/>
      </bottom>
      <diagonal/>
    </border>
    <border>
      <left/>
      <right style="thick">
        <color auto="1"/>
      </right>
      <top/>
      <bottom style="thin">
        <color auto="1"/>
      </bottom>
      <diagonal/>
    </border>
    <border>
      <left style="thin">
        <color auto="1"/>
      </left>
      <right style="thick">
        <color auto="1"/>
      </right>
      <top style="thin">
        <color indexed="64"/>
      </top>
      <bottom style="thin">
        <color indexed="64"/>
      </bottom>
      <diagonal/>
    </border>
    <border>
      <left style="thin">
        <color auto="1"/>
      </left>
      <right style="thin">
        <color auto="1"/>
      </right>
      <top style="thin">
        <color indexed="64"/>
      </top>
      <bottom style="thick">
        <color auto="1"/>
      </bottom>
      <diagonal/>
    </border>
    <border>
      <left style="thin">
        <color auto="1"/>
      </left>
      <right style="thick">
        <color auto="1"/>
      </right>
      <top style="thin">
        <color indexed="64"/>
      </top>
      <bottom style="thick">
        <color auto="1"/>
      </bottom>
      <diagonal/>
    </border>
    <border>
      <left style="thin">
        <color auto="1"/>
      </left>
      <right style="thick">
        <color auto="1"/>
      </right>
      <top/>
      <bottom style="thin">
        <color indexed="64"/>
      </bottom>
      <diagonal/>
    </border>
    <border>
      <left style="thin">
        <color auto="1"/>
      </left>
      <right style="thin">
        <color indexed="64"/>
      </right>
      <top style="thick">
        <color auto="1"/>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hair">
        <color auto="1"/>
      </right>
      <top style="hair">
        <color auto="1"/>
      </top>
      <bottom style="hair">
        <color auto="1"/>
      </bottom>
      <diagonal/>
    </border>
    <border>
      <left style="thin">
        <color auto="1"/>
      </left>
      <right style="thick">
        <color auto="1"/>
      </right>
      <top style="thick">
        <color auto="1"/>
      </top>
      <bottom style="thick">
        <color auto="1"/>
      </bottom>
      <diagonal/>
    </border>
    <border>
      <left/>
      <right style="thin">
        <color auto="1"/>
      </right>
      <top/>
      <bottom style="thin">
        <color auto="1"/>
      </bottom>
      <diagonal/>
    </border>
    <border>
      <left style="thick">
        <color auto="1"/>
      </left>
      <right style="thin">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ck">
        <color auto="1"/>
      </left>
      <right style="thin">
        <color auto="1"/>
      </right>
      <top style="medium">
        <color auto="1"/>
      </top>
      <bottom style="thin">
        <color auto="1"/>
      </bottom>
      <diagonal/>
    </border>
    <border>
      <left style="thick">
        <color auto="1"/>
      </left>
      <right style="thin">
        <color auto="1"/>
      </right>
      <top style="thin">
        <color auto="1"/>
      </top>
      <bottom style="medium">
        <color auto="1"/>
      </bottom>
      <diagonal/>
    </border>
    <border>
      <left style="thin">
        <color auto="1"/>
      </left>
      <right/>
      <top style="medium">
        <color auto="1"/>
      </top>
      <bottom style="hair">
        <color auto="1"/>
      </bottom>
      <diagonal/>
    </border>
    <border>
      <left/>
      <right/>
      <top style="medium">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style="thin">
        <color auto="1"/>
      </left>
      <right/>
      <top style="hair">
        <color auto="1"/>
      </top>
      <bottom/>
      <diagonal/>
    </border>
    <border>
      <left/>
      <right/>
      <top style="hair">
        <color auto="1"/>
      </top>
      <bottom/>
      <diagonal/>
    </border>
    <border>
      <left style="thin">
        <color auto="1"/>
      </left>
      <right/>
      <top/>
      <bottom style="hair">
        <color auto="1"/>
      </bottom>
      <diagonal/>
    </border>
    <border>
      <left/>
      <right/>
      <top/>
      <bottom style="hair">
        <color auto="1"/>
      </bottom>
      <diagonal/>
    </border>
    <border>
      <left style="thin">
        <color auto="1"/>
      </left>
      <right/>
      <top style="hair">
        <color auto="1"/>
      </top>
      <bottom style="thick">
        <color auto="1"/>
      </bottom>
      <diagonal/>
    </border>
    <border>
      <left/>
      <right/>
      <top style="hair">
        <color auto="1"/>
      </top>
      <bottom style="thick">
        <color auto="1"/>
      </bottom>
      <diagonal/>
    </border>
    <border>
      <left style="thin">
        <color auto="1"/>
      </left>
      <right/>
      <top style="thick">
        <color auto="1"/>
      </top>
      <bottom style="medium">
        <color auto="1"/>
      </bottom>
      <diagonal/>
    </border>
    <border>
      <left/>
      <right style="thick">
        <color auto="1"/>
      </right>
      <top style="thick">
        <color auto="1"/>
      </top>
      <bottom style="medium">
        <color auto="1"/>
      </bottom>
      <diagonal/>
    </border>
    <border>
      <left/>
      <right style="thick">
        <color auto="1"/>
      </right>
      <top style="medium">
        <color auto="1"/>
      </top>
      <bottom style="hair">
        <color auto="1"/>
      </bottom>
      <diagonal/>
    </border>
    <border>
      <left/>
      <right style="thick">
        <color auto="1"/>
      </right>
      <top style="hair">
        <color auto="1"/>
      </top>
      <bottom style="hair">
        <color auto="1"/>
      </bottom>
      <diagonal/>
    </border>
    <border>
      <left/>
      <right style="thick">
        <color auto="1"/>
      </right>
      <top style="hair">
        <color auto="1"/>
      </top>
      <bottom style="medium">
        <color auto="1"/>
      </bottom>
      <diagonal/>
    </border>
    <border>
      <left/>
      <right style="thick">
        <color auto="1"/>
      </right>
      <top style="hair">
        <color auto="1"/>
      </top>
      <bottom/>
      <diagonal/>
    </border>
    <border>
      <left/>
      <right style="thick">
        <color auto="1"/>
      </right>
      <top/>
      <bottom style="hair">
        <color auto="1"/>
      </bottom>
      <diagonal/>
    </border>
    <border>
      <left/>
      <right style="thick">
        <color auto="1"/>
      </right>
      <top style="hair">
        <color auto="1"/>
      </top>
      <bottom style="thick">
        <color auto="1"/>
      </bottom>
      <diagonal/>
    </border>
    <border>
      <left/>
      <right style="medium">
        <color auto="1"/>
      </right>
      <top style="thick">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right style="medium">
        <color auto="1"/>
      </right>
      <top style="hair">
        <color auto="1"/>
      </top>
      <bottom/>
      <diagonal/>
    </border>
    <border>
      <left/>
      <right style="medium">
        <color auto="1"/>
      </right>
      <top/>
      <bottom style="hair">
        <color auto="1"/>
      </bottom>
      <diagonal/>
    </border>
    <border>
      <left/>
      <right style="medium">
        <color auto="1"/>
      </right>
      <top style="hair">
        <color auto="1"/>
      </top>
      <bottom style="thick">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medium">
        <color auto="1"/>
      </bottom>
      <diagonal/>
    </border>
    <border>
      <left style="medium">
        <color auto="1"/>
      </left>
      <right style="hair">
        <color auto="1"/>
      </right>
      <top style="hair">
        <color auto="1"/>
      </top>
      <bottom/>
      <diagonal/>
    </border>
    <border>
      <left style="medium">
        <color auto="1"/>
      </left>
      <right style="hair">
        <color auto="1"/>
      </right>
      <top/>
      <bottom style="hair">
        <color auto="1"/>
      </bottom>
      <diagonal/>
    </border>
    <border>
      <left style="medium">
        <color auto="1"/>
      </left>
      <right style="hair">
        <color auto="1"/>
      </right>
      <top style="hair">
        <color auto="1"/>
      </top>
      <bottom style="thick">
        <color auto="1"/>
      </bottom>
      <diagonal/>
    </border>
    <border>
      <left style="medium">
        <color auto="1"/>
      </left>
      <right style="thin">
        <color auto="1"/>
      </right>
      <top style="thick">
        <color auto="1"/>
      </top>
      <bottom style="medium">
        <color auto="1"/>
      </bottom>
      <diagonal/>
    </border>
    <border>
      <left style="medium">
        <color auto="1"/>
      </left>
      <right style="thick">
        <color auto="1"/>
      </right>
      <top style="medium">
        <color auto="1"/>
      </top>
      <bottom style="hair">
        <color auto="1"/>
      </bottom>
      <diagonal/>
    </border>
    <border>
      <left style="medium">
        <color auto="1"/>
      </left>
      <right style="thick">
        <color auto="1"/>
      </right>
      <top style="hair">
        <color auto="1"/>
      </top>
      <bottom style="hair">
        <color auto="1"/>
      </bottom>
      <diagonal/>
    </border>
    <border>
      <left style="medium">
        <color auto="1"/>
      </left>
      <right style="thick">
        <color auto="1"/>
      </right>
      <top style="hair">
        <color auto="1"/>
      </top>
      <bottom style="thick">
        <color auto="1"/>
      </bottom>
      <diagonal/>
    </border>
    <border>
      <left style="medium">
        <color auto="1"/>
      </left>
      <right style="thick">
        <color auto="1"/>
      </right>
      <top style="hair">
        <color auto="1"/>
      </top>
      <bottom/>
      <diagonal/>
    </border>
    <border>
      <left style="medium">
        <color auto="1"/>
      </left>
      <right style="thick">
        <color auto="1"/>
      </right>
      <top/>
      <bottom style="hair">
        <color auto="1"/>
      </bottom>
      <diagonal/>
    </border>
    <border>
      <left style="medium">
        <color auto="1"/>
      </left>
      <right style="thick">
        <color auto="1"/>
      </right>
      <top style="hair">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thin">
        <color indexed="64"/>
      </right>
      <top style="medium">
        <color auto="1"/>
      </top>
      <bottom style="medium">
        <color auto="1"/>
      </bottom>
      <diagonal/>
    </border>
    <border>
      <left style="medium">
        <color auto="1"/>
      </left>
      <right style="medium">
        <color auto="1"/>
      </right>
      <top style="thick">
        <color auto="1"/>
      </top>
      <bottom style="thick">
        <color auto="1"/>
      </bottom>
      <diagonal/>
    </border>
    <border>
      <left style="medium">
        <color auto="1"/>
      </left>
      <right style="medium">
        <color auto="1"/>
      </right>
      <top style="thick">
        <color auto="1"/>
      </top>
      <bottom style="medium">
        <color auto="1"/>
      </bottom>
      <diagonal/>
    </border>
    <border>
      <left style="thick">
        <color auto="1"/>
      </left>
      <right style="medium">
        <color auto="1"/>
      </right>
      <top style="thick">
        <color auto="1"/>
      </top>
      <bottom style="medium">
        <color auto="1"/>
      </bottom>
      <diagonal/>
    </border>
    <border>
      <left style="thick">
        <color auto="1"/>
      </left>
      <right/>
      <top style="medium">
        <color auto="1"/>
      </top>
      <bottom style="hair">
        <color auto="1"/>
      </bottom>
      <diagonal/>
    </border>
    <border>
      <left style="medium">
        <color auto="1"/>
      </left>
      <right style="medium">
        <color auto="1"/>
      </right>
      <top style="medium">
        <color auto="1"/>
      </top>
      <bottom style="hair">
        <color auto="1"/>
      </bottom>
      <diagonal/>
    </border>
    <border>
      <left style="thick">
        <color auto="1"/>
      </left>
      <right/>
      <top style="hair">
        <color auto="1"/>
      </top>
      <bottom style="hair">
        <color auto="1"/>
      </bottom>
      <diagonal/>
    </border>
    <border>
      <left style="medium">
        <color auto="1"/>
      </left>
      <right style="medium">
        <color auto="1"/>
      </right>
      <top style="hair">
        <color auto="1"/>
      </top>
      <bottom style="hair">
        <color auto="1"/>
      </bottom>
      <diagonal/>
    </border>
    <border>
      <left style="thick">
        <color auto="1"/>
      </left>
      <right/>
      <top style="hair">
        <color auto="1"/>
      </top>
      <bottom style="thick">
        <color auto="1"/>
      </bottom>
      <diagonal/>
    </border>
    <border>
      <left style="medium">
        <color auto="1"/>
      </left>
      <right style="medium">
        <color auto="1"/>
      </right>
      <top style="hair">
        <color auto="1"/>
      </top>
      <bottom style="thick">
        <color auto="1"/>
      </bottom>
      <diagonal/>
    </border>
    <border>
      <left style="thick">
        <color auto="1"/>
      </left>
      <right style="medium">
        <color auto="1"/>
      </right>
      <top style="medium">
        <color auto="1"/>
      </top>
      <bottom style="hair">
        <color auto="1"/>
      </bottom>
      <diagonal/>
    </border>
    <border>
      <left style="thick">
        <color auto="1"/>
      </left>
      <right style="medium">
        <color auto="1"/>
      </right>
      <top style="hair">
        <color auto="1"/>
      </top>
      <bottom style="hair">
        <color auto="1"/>
      </bottom>
      <diagonal/>
    </border>
    <border>
      <left style="thick">
        <color auto="1"/>
      </left>
      <right style="medium">
        <color auto="1"/>
      </right>
      <top style="hair">
        <color auto="1"/>
      </top>
      <bottom style="thick">
        <color auto="1"/>
      </bottom>
      <diagonal/>
    </border>
    <border>
      <left style="thick">
        <color auto="1"/>
      </left>
      <right style="hair">
        <color auto="1"/>
      </right>
      <top style="thick">
        <color auto="1"/>
      </top>
      <bottom/>
      <diagonal/>
    </border>
    <border>
      <left style="thick">
        <color auto="1"/>
      </left>
      <right style="hair">
        <color auto="1"/>
      </right>
      <top/>
      <bottom/>
      <diagonal/>
    </border>
    <border>
      <left style="thick">
        <color auto="1"/>
      </left>
      <right style="hair">
        <color auto="1"/>
      </right>
      <top/>
      <bottom style="medium">
        <color auto="1"/>
      </bottom>
      <diagonal/>
    </border>
    <border>
      <left style="hair">
        <color auto="1"/>
      </left>
      <right/>
      <top style="thick">
        <color auto="1"/>
      </top>
      <bottom/>
      <diagonal/>
    </border>
    <border>
      <left style="hair">
        <color auto="1"/>
      </left>
      <right/>
      <top/>
      <bottom/>
      <diagonal/>
    </border>
    <border>
      <left style="hair">
        <color auto="1"/>
      </left>
      <right/>
      <top/>
      <bottom style="medium">
        <color auto="1"/>
      </bottom>
      <diagonal/>
    </border>
    <border>
      <left/>
      <right style="medium">
        <color auto="1"/>
      </right>
      <top style="thick">
        <color auto="1"/>
      </top>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style="thick">
        <color auto="1"/>
      </bottom>
      <diagonal/>
    </border>
    <border>
      <left style="thick">
        <color auto="1"/>
      </left>
      <right style="medium">
        <color auto="1"/>
      </right>
      <top style="thick">
        <color auto="1"/>
      </top>
      <bottom style="thick">
        <color auto="1"/>
      </bottom>
      <diagonal/>
    </border>
    <border>
      <left style="medium">
        <color auto="1"/>
      </left>
      <right style="thick">
        <color auto="1"/>
      </right>
      <top style="thick">
        <color auto="1"/>
      </top>
      <bottom style="thick">
        <color auto="1"/>
      </bottom>
      <diagonal/>
    </border>
    <border>
      <left style="thick">
        <color auto="1"/>
      </left>
      <right/>
      <top style="medium">
        <color auto="1"/>
      </top>
      <bottom/>
      <diagonal/>
    </border>
    <border>
      <left style="hair">
        <color indexed="64"/>
      </left>
      <right/>
      <top style="medium">
        <color auto="1"/>
      </top>
      <bottom/>
      <diagonal/>
    </border>
    <border>
      <left style="hair">
        <color indexed="64"/>
      </left>
      <right/>
      <top/>
      <bottom style="thick">
        <color auto="1"/>
      </bottom>
      <diagonal/>
    </border>
    <border>
      <left style="medium">
        <color auto="1"/>
      </left>
      <right style="hair">
        <color auto="1"/>
      </right>
      <top style="thick">
        <color auto="1"/>
      </top>
      <bottom/>
      <diagonal/>
    </border>
    <border>
      <left style="medium">
        <color auto="1"/>
      </left>
      <right style="hair">
        <color auto="1"/>
      </right>
      <top/>
      <bottom/>
      <diagonal/>
    </border>
    <border>
      <left style="medium">
        <color auto="1"/>
      </left>
      <right style="hair">
        <color auto="1"/>
      </right>
      <top/>
      <bottom style="medium">
        <color auto="1"/>
      </bottom>
      <diagonal/>
    </border>
    <border>
      <left style="medium">
        <color auto="1"/>
      </left>
      <right style="hair">
        <color auto="1"/>
      </right>
      <top/>
      <bottom style="thick">
        <color auto="1"/>
      </bottom>
      <diagonal/>
    </border>
    <border>
      <left style="medium">
        <color auto="1"/>
      </left>
      <right style="hair">
        <color auto="1"/>
      </right>
      <top style="medium">
        <color auto="1"/>
      </top>
      <bottom/>
      <diagonal/>
    </border>
    <border>
      <left style="hair">
        <color auto="1"/>
      </left>
      <right style="thick">
        <color auto="1"/>
      </right>
      <top/>
      <bottom/>
      <diagonal/>
    </border>
    <border>
      <left style="medium">
        <color auto="1"/>
      </left>
      <right/>
      <top style="medium">
        <color auto="1"/>
      </top>
      <bottom style="thin">
        <color auto="1"/>
      </bottom>
      <diagonal/>
    </border>
    <border>
      <left/>
      <right/>
      <top style="medium">
        <color auto="1"/>
      </top>
      <bottom/>
      <diagonal/>
    </border>
    <border>
      <left style="thin">
        <color auto="1"/>
      </left>
      <right style="thin">
        <color auto="1"/>
      </right>
      <top/>
      <bottom/>
      <diagonal/>
    </border>
    <border>
      <left style="thin">
        <color auto="1"/>
      </left>
      <right style="medium">
        <color auto="1"/>
      </right>
      <top style="medium">
        <color auto="1"/>
      </top>
      <bottom/>
      <diagonal/>
    </border>
    <border>
      <left style="thin">
        <color auto="1"/>
      </left>
      <right style="medium">
        <color auto="1"/>
      </right>
      <top/>
      <bottom/>
      <diagonal/>
    </border>
    <border>
      <left/>
      <right/>
      <top style="medium">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right/>
      <top style="thick">
        <color auto="1"/>
      </top>
      <bottom style="medium">
        <color auto="1"/>
      </bottom>
      <diagonal/>
    </border>
    <border>
      <left style="thin">
        <color auto="1"/>
      </left>
      <right style="thick">
        <color auto="1"/>
      </right>
      <top style="medium">
        <color auto="1"/>
      </top>
      <bottom style="thin">
        <color auto="1"/>
      </bottom>
      <diagonal/>
    </border>
    <border>
      <left/>
      <right style="thick">
        <color auto="1"/>
      </right>
      <top style="medium">
        <color auto="1"/>
      </top>
      <bottom style="medium">
        <color auto="1"/>
      </bottom>
      <diagonal/>
    </border>
    <border>
      <left style="thin">
        <color auto="1"/>
      </left>
      <right style="thick">
        <color auto="1"/>
      </right>
      <top style="medium">
        <color auto="1"/>
      </top>
      <bottom/>
      <diagonal/>
    </border>
    <border>
      <left style="thin">
        <color auto="1"/>
      </left>
      <right style="thick">
        <color auto="1"/>
      </right>
      <top style="thin">
        <color auto="1"/>
      </top>
      <bottom style="medium">
        <color auto="1"/>
      </bottom>
      <diagonal/>
    </border>
    <border>
      <left/>
      <right/>
      <top style="medium">
        <color auto="1"/>
      </top>
      <bottom style="thick">
        <color auto="1"/>
      </bottom>
      <diagonal/>
    </border>
    <border>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style="medium">
        <color auto="1"/>
      </left>
      <right style="medium">
        <color auto="1"/>
      </right>
      <top style="hair">
        <color auto="1"/>
      </top>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thick">
        <color auto="1"/>
      </bottom>
      <diagonal/>
    </border>
    <border>
      <left style="thick">
        <color auto="1"/>
      </left>
      <right style="thick">
        <color auto="1"/>
      </right>
      <top style="thick">
        <color auto="1"/>
      </top>
      <bottom style="medium">
        <color auto="1"/>
      </bottom>
      <diagonal/>
    </border>
    <border>
      <left/>
      <right style="thin">
        <color indexed="64"/>
      </right>
      <top style="thin">
        <color auto="1"/>
      </top>
      <bottom style="thin">
        <color indexed="64"/>
      </bottom>
      <diagonal/>
    </border>
    <border>
      <left style="thin">
        <color auto="1"/>
      </left>
      <right/>
      <top/>
      <bottom style="thick">
        <color auto="1"/>
      </bottom>
      <diagonal/>
    </border>
    <border>
      <left/>
      <right style="thick">
        <color auto="1"/>
      </right>
      <top style="thin">
        <color indexed="64"/>
      </top>
      <bottom style="thick">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s>
  <cellStyleXfs count="1">
    <xf numFmtId="0" fontId="0" fillId="0" borderId="0"/>
  </cellStyleXfs>
  <cellXfs count="399">
    <xf numFmtId="0" fontId="0" fillId="0" borderId="0" xfId="0"/>
    <xf numFmtId="0" fontId="2" fillId="0" borderId="0" xfId="0" applyFont="1"/>
    <xf numFmtId="0" fontId="3" fillId="0" borderId="0" xfId="0" applyFont="1"/>
    <xf numFmtId="0" fontId="0" fillId="0" borderId="8" xfId="0" applyFill="1" applyBorder="1"/>
    <xf numFmtId="0" fontId="2" fillId="0" borderId="0" xfId="0" applyFont="1" applyFill="1" applyBorder="1"/>
    <xf numFmtId="0" fontId="2" fillId="0" borderId="0" xfId="0" applyFont="1" applyAlignment="1">
      <alignment horizontal="right"/>
    </xf>
    <xf numFmtId="0" fontId="0" fillId="0" borderId="0" xfId="0" applyFill="1"/>
    <xf numFmtId="0" fontId="2" fillId="0" borderId="0" xfId="0" applyFont="1" applyFill="1" applyBorder="1" applyAlignment="1"/>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horizontal="left" vertical="center"/>
    </xf>
    <xf numFmtId="0" fontId="2" fillId="0" borderId="0" xfId="0" applyFont="1" applyAlignment="1">
      <alignment horizontal="left" vertical="center"/>
    </xf>
    <xf numFmtId="0" fontId="5" fillId="0" borderId="0" xfId="0" applyFont="1" applyAlignment="1">
      <alignment horizontal="center" vertical="center"/>
    </xf>
    <xf numFmtId="0" fontId="2" fillId="3" borderId="33"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32" xfId="0" applyFont="1" applyFill="1" applyBorder="1" applyAlignment="1">
      <alignment horizontal="left" vertical="center"/>
    </xf>
    <xf numFmtId="0" fontId="2" fillId="3" borderId="38" xfId="0" applyFont="1" applyFill="1" applyBorder="1" applyAlignment="1">
      <alignment horizontal="center" vertical="center"/>
    </xf>
    <xf numFmtId="0" fontId="2" fillId="3" borderId="13" xfId="0" applyFont="1" applyFill="1" applyBorder="1" applyAlignment="1">
      <alignment horizontal="left" vertical="center"/>
    </xf>
    <xf numFmtId="0" fontId="2" fillId="3" borderId="16" xfId="0" applyFont="1" applyFill="1" applyBorder="1" applyAlignment="1">
      <alignment horizontal="left" vertical="center"/>
    </xf>
    <xf numFmtId="0" fontId="2" fillId="4" borderId="34" xfId="0" applyFont="1" applyFill="1" applyBorder="1" applyAlignment="1">
      <alignment horizontal="left" vertical="center"/>
    </xf>
    <xf numFmtId="0" fontId="2" fillId="4" borderId="35" xfId="0" applyFont="1" applyFill="1" applyBorder="1" applyAlignment="1">
      <alignment horizontal="center" vertical="center"/>
    </xf>
    <xf numFmtId="0" fontId="2" fillId="4" borderId="36"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39" xfId="0" applyFont="1" applyFill="1" applyBorder="1" applyAlignment="1">
      <alignment horizontal="center" vertical="center"/>
    </xf>
    <xf numFmtId="0" fontId="3" fillId="4" borderId="39" xfId="0" applyFont="1" applyFill="1" applyBorder="1" applyAlignment="1">
      <alignment horizontal="center" vertical="center" wrapText="1"/>
    </xf>
    <xf numFmtId="0" fontId="2" fillId="3" borderId="27" xfId="0" applyFont="1" applyFill="1" applyBorder="1" applyAlignment="1">
      <alignment horizontal="left" vertical="center"/>
    </xf>
    <xf numFmtId="0" fontId="2" fillId="3" borderId="40" xfId="0" applyFont="1" applyFill="1" applyBorder="1" applyAlignment="1">
      <alignment horizontal="left" vertical="center"/>
    </xf>
    <xf numFmtId="0" fontId="2" fillId="4" borderId="36" xfId="0" applyFont="1" applyFill="1" applyBorder="1" applyAlignment="1">
      <alignment horizontal="center" vertical="center"/>
    </xf>
    <xf numFmtId="0" fontId="2" fillId="0" borderId="43" xfId="0" applyFont="1" applyFill="1" applyBorder="1" applyAlignment="1">
      <alignment horizontal="center" vertical="center"/>
    </xf>
    <xf numFmtId="9" fontId="2" fillId="3" borderId="30" xfId="0" applyNumberFormat="1" applyFont="1" applyFill="1" applyBorder="1" applyAlignment="1">
      <alignment horizontal="center" vertical="center"/>
    </xf>
    <xf numFmtId="0" fontId="2" fillId="0" borderId="0" xfId="0" applyFont="1" applyAlignment="1"/>
    <xf numFmtId="0" fontId="2" fillId="0" borderId="0" xfId="0" applyFont="1" applyBorder="1" applyAlignment="1">
      <alignment vertical="center"/>
    </xf>
    <xf numFmtId="0" fontId="2" fillId="0" borderId="0" xfId="0" applyFont="1" applyBorder="1" applyAlignment="1">
      <alignment horizontal="center" vertical="center"/>
    </xf>
    <xf numFmtId="0" fontId="8" fillId="0" borderId="0" xfId="0" applyFont="1"/>
    <xf numFmtId="0" fontId="0" fillId="2" borderId="0" xfId="0" applyFill="1"/>
    <xf numFmtId="1" fontId="2" fillId="0" borderId="0" xfId="0" applyNumberFormat="1" applyFont="1" applyBorder="1" applyAlignment="1">
      <alignment horizontal="center" vertical="center"/>
    </xf>
    <xf numFmtId="0" fontId="9" fillId="0" borderId="0" xfId="0" applyFont="1" applyBorder="1" applyAlignment="1">
      <alignment horizontal="center" vertical="center"/>
    </xf>
    <xf numFmtId="9" fontId="9" fillId="0" borderId="0" xfId="0" applyNumberFormat="1" applyFont="1" applyBorder="1" applyAlignment="1">
      <alignment horizontal="center" vertical="center"/>
    </xf>
    <xf numFmtId="0" fontId="9" fillId="0" borderId="0" xfId="0" applyFont="1" applyBorder="1" applyAlignment="1">
      <alignment vertical="center"/>
    </xf>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right" vertical="center"/>
    </xf>
    <xf numFmtId="0" fontId="0" fillId="6" borderId="0" xfId="0" applyFont="1" applyFill="1" applyAlignment="1">
      <alignment horizontal="center" vertical="center"/>
    </xf>
    <xf numFmtId="0" fontId="7" fillId="5" borderId="52" xfId="0" applyFont="1" applyFill="1" applyBorder="1" applyAlignment="1">
      <alignment horizontal="center" vertical="center"/>
    </xf>
    <xf numFmtId="0" fontId="7" fillId="5" borderId="62" xfId="0" applyFont="1" applyFill="1" applyBorder="1" applyAlignment="1">
      <alignment horizontal="center" vertical="center"/>
    </xf>
    <xf numFmtId="0" fontId="7" fillId="5" borderId="50" xfId="0" applyFont="1" applyFill="1" applyBorder="1" applyAlignment="1">
      <alignment horizontal="center" vertical="center"/>
    </xf>
    <xf numFmtId="0" fontId="7" fillId="5" borderId="0" xfId="0" applyFont="1" applyFill="1" applyBorder="1" applyAlignment="1">
      <alignment horizontal="center" vertical="center"/>
    </xf>
    <xf numFmtId="0" fontId="2" fillId="3" borderId="27" xfId="0" applyFont="1" applyFill="1" applyBorder="1"/>
    <xf numFmtId="0" fontId="2" fillId="3" borderId="13" xfId="0" applyFont="1" applyFill="1" applyBorder="1"/>
    <xf numFmtId="0" fontId="2" fillId="0" borderId="15" xfId="0" applyFont="1" applyBorder="1" applyAlignment="1">
      <alignment horizontal="left" vertical="center" wrapText="1"/>
    </xf>
    <xf numFmtId="0" fontId="2" fillId="0" borderId="0" xfId="0" applyFont="1" applyAlignment="1">
      <alignment vertical="top"/>
    </xf>
    <xf numFmtId="0" fontId="11" fillId="0" borderId="0" xfId="0" applyFont="1"/>
    <xf numFmtId="0" fontId="2" fillId="0" borderId="14" xfId="0" applyFont="1" applyBorder="1" applyAlignment="1">
      <alignment horizontal="left" vertical="center" wrapText="1"/>
    </xf>
    <xf numFmtId="0" fontId="2" fillId="0" borderId="14" xfId="0" applyFont="1" applyBorder="1" applyAlignment="1">
      <alignment horizontal="left" vertical="center"/>
    </xf>
    <xf numFmtId="0" fontId="2" fillId="0" borderId="14" xfId="0" applyFont="1" applyBorder="1" applyAlignment="1">
      <alignment vertical="center"/>
    </xf>
    <xf numFmtId="0" fontId="2" fillId="0" borderId="14" xfId="0" applyFont="1" applyBorder="1" applyAlignment="1">
      <alignment vertical="center" wrapText="1"/>
    </xf>
    <xf numFmtId="0" fontId="2" fillId="0" borderId="15" xfId="0" applyFont="1" applyBorder="1" applyAlignment="1">
      <alignment horizontal="left" vertical="center"/>
    </xf>
    <xf numFmtId="0" fontId="12" fillId="0" borderId="0" xfId="0" applyFont="1"/>
    <xf numFmtId="0" fontId="13" fillId="0" borderId="0" xfId="0" applyFont="1"/>
    <xf numFmtId="0" fontId="2" fillId="0" borderId="46" xfId="0" applyFont="1" applyFill="1" applyBorder="1" applyAlignment="1">
      <alignment horizontal="left" vertical="top" wrapText="1"/>
    </xf>
    <xf numFmtId="0" fontId="2" fillId="0" borderId="46" xfId="0" applyFont="1" applyFill="1" applyBorder="1" applyAlignment="1">
      <alignment vertical="top" wrapText="1"/>
    </xf>
    <xf numFmtId="0" fontId="2" fillId="0" borderId="46" xfId="0" applyFont="1" applyBorder="1" applyAlignment="1">
      <alignment vertical="top"/>
    </xf>
    <xf numFmtId="0" fontId="2" fillId="0" borderId="46" xfId="0" applyFont="1" applyFill="1" applyBorder="1" applyAlignment="1">
      <alignment vertical="top"/>
    </xf>
    <xf numFmtId="0" fontId="2" fillId="0" borderId="47" xfId="0" applyFont="1" applyBorder="1" applyAlignment="1">
      <alignment vertical="top"/>
    </xf>
    <xf numFmtId="0" fontId="2" fillId="0" borderId="68" xfId="0" applyFont="1" applyBorder="1" applyAlignment="1">
      <alignment horizontal="left" vertical="center" wrapText="1"/>
    </xf>
    <xf numFmtId="0" fontId="2" fillId="0" borderId="48" xfId="0" applyFont="1" applyBorder="1" applyAlignment="1">
      <alignment horizontal="left" vertical="top" wrapText="1"/>
    </xf>
    <xf numFmtId="0" fontId="2" fillId="0" borderId="33" xfId="0" applyFont="1" applyBorder="1" applyAlignment="1">
      <alignment horizontal="left" vertical="center" wrapText="1"/>
    </xf>
    <xf numFmtId="0" fontId="2" fillId="0" borderId="0" xfId="0" applyFont="1" applyBorder="1" applyAlignment="1">
      <alignment vertical="top"/>
    </xf>
    <xf numFmtId="0" fontId="2" fillId="0" borderId="0" xfId="0" applyFont="1" applyBorder="1" applyAlignment="1">
      <alignment horizontal="left" vertical="center" wrapText="1"/>
    </xf>
    <xf numFmtId="0" fontId="2" fillId="7" borderId="44" xfId="0" applyFont="1" applyFill="1" applyBorder="1" applyAlignment="1"/>
    <xf numFmtId="0" fontId="2" fillId="7" borderId="57" xfId="0" applyFont="1" applyFill="1" applyBorder="1" applyAlignment="1"/>
    <xf numFmtId="0" fontId="2" fillId="7" borderId="58" xfId="0" applyFont="1" applyFill="1" applyBorder="1" applyAlignment="1">
      <alignment horizontal="center" wrapText="1"/>
    </xf>
    <xf numFmtId="0" fontId="2" fillId="7" borderId="59" xfId="0" applyFont="1" applyFill="1" applyBorder="1" applyAlignment="1">
      <alignment horizontal="center" wrapText="1"/>
    </xf>
    <xf numFmtId="0" fontId="2" fillId="0" borderId="46" xfId="0" applyFont="1" applyFill="1" applyBorder="1" applyAlignment="1">
      <alignment horizontal="left" vertical="top"/>
    </xf>
    <xf numFmtId="0" fontId="2" fillId="0" borderId="47" xfId="0" applyFont="1" applyFill="1" applyBorder="1" applyAlignment="1">
      <alignment horizontal="left" vertical="top"/>
    </xf>
    <xf numFmtId="0" fontId="2" fillId="0" borderId="68" xfId="0" applyFont="1" applyBorder="1" applyAlignment="1">
      <alignment vertical="center" wrapText="1"/>
    </xf>
    <xf numFmtId="0" fontId="11" fillId="8" borderId="74" xfId="0" applyFont="1" applyFill="1" applyBorder="1" applyAlignment="1">
      <alignment horizontal="center" wrapText="1"/>
    </xf>
    <xf numFmtId="0" fontId="1" fillId="7" borderId="45" xfId="0" applyFont="1" applyFill="1" applyBorder="1"/>
    <xf numFmtId="0" fontId="1" fillId="7" borderId="72" xfId="0" applyFont="1" applyFill="1" applyBorder="1"/>
    <xf numFmtId="0" fontId="1" fillId="7" borderId="44" xfId="0" applyFont="1" applyFill="1" applyBorder="1"/>
    <xf numFmtId="0" fontId="1" fillId="7" borderId="71" xfId="0" applyFont="1" applyFill="1" applyBorder="1"/>
    <xf numFmtId="0" fontId="1" fillId="7" borderId="51" xfId="0" applyFont="1" applyFill="1" applyBorder="1" applyAlignment="1">
      <alignment horizontal="left"/>
    </xf>
    <xf numFmtId="0" fontId="2" fillId="0" borderId="55" xfId="0" applyFont="1" applyBorder="1" applyAlignment="1">
      <alignment horizontal="left" vertical="center" wrapText="1"/>
    </xf>
    <xf numFmtId="0" fontId="2" fillId="0" borderId="70" xfId="0" applyFont="1" applyBorder="1" applyAlignment="1">
      <alignment horizontal="left" vertical="center" wrapText="1"/>
    </xf>
    <xf numFmtId="0" fontId="2" fillId="0" borderId="67" xfId="0" applyFont="1" applyBorder="1" applyAlignment="1">
      <alignment horizontal="left" vertical="center" wrapText="1"/>
    </xf>
    <xf numFmtId="0" fontId="2" fillId="0" borderId="67" xfId="0" applyFont="1" applyBorder="1" applyAlignment="1">
      <alignment horizontal="left" vertical="center"/>
    </xf>
    <xf numFmtId="0" fontId="2" fillId="0" borderId="69" xfId="0" applyFont="1" applyBorder="1" applyAlignment="1">
      <alignment horizontal="left" vertical="center" wrapText="1"/>
    </xf>
    <xf numFmtId="0" fontId="1" fillId="7" borderId="75" xfId="0" applyFont="1" applyFill="1" applyBorder="1" applyAlignment="1">
      <alignment horizontal="left"/>
    </xf>
    <xf numFmtId="0" fontId="2" fillId="0" borderId="67" xfId="0" applyFont="1" applyBorder="1" applyAlignment="1">
      <alignment vertical="center"/>
    </xf>
    <xf numFmtId="0" fontId="1" fillId="7" borderId="73" xfId="0" applyFont="1" applyFill="1" applyBorder="1" applyAlignment="1"/>
    <xf numFmtId="0" fontId="2" fillId="0" borderId="67" xfId="0" applyFont="1" applyBorder="1" applyAlignment="1">
      <alignment vertical="top"/>
    </xf>
    <xf numFmtId="0" fontId="2" fillId="0" borderId="67" xfId="0" applyFont="1" applyBorder="1" applyAlignment="1">
      <alignment horizontal="left" vertical="top"/>
    </xf>
    <xf numFmtId="0" fontId="7" fillId="0" borderId="67" xfId="0" applyFont="1" applyBorder="1" applyAlignment="1">
      <alignment vertical="top"/>
    </xf>
    <xf numFmtId="0" fontId="2" fillId="0" borderId="69" xfId="0" applyFont="1" applyBorder="1" applyAlignment="1">
      <alignment horizontal="left" vertical="top"/>
    </xf>
    <xf numFmtId="0" fontId="14" fillId="0" borderId="0" xfId="0" applyFont="1"/>
    <xf numFmtId="49" fontId="14" fillId="0" borderId="0" xfId="0" applyNumberFormat="1" applyFont="1" applyAlignment="1">
      <alignment horizontal="right"/>
    </xf>
    <xf numFmtId="0" fontId="15" fillId="0" borderId="0" xfId="0" applyFont="1" applyAlignment="1"/>
    <xf numFmtId="0" fontId="2" fillId="0" borderId="61" xfId="0" applyFont="1" applyBorder="1" applyAlignment="1">
      <alignment vertical="center"/>
    </xf>
    <xf numFmtId="0" fontId="2" fillId="0" borderId="62" xfId="0" applyFont="1" applyBorder="1" applyAlignment="1">
      <alignment vertical="center"/>
    </xf>
    <xf numFmtId="0" fontId="2" fillId="0" borderId="19" xfId="0" applyFont="1" applyBorder="1" applyAlignment="1">
      <alignment vertical="center"/>
    </xf>
    <xf numFmtId="0" fontId="2" fillId="0" borderId="37" xfId="0" applyFont="1" applyBorder="1" applyAlignment="1">
      <alignment vertical="center"/>
    </xf>
    <xf numFmtId="0" fontId="2" fillId="0" borderId="50" xfId="0" applyFont="1" applyBorder="1" applyAlignment="1">
      <alignment vertical="center"/>
    </xf>
    <xf numFmtId="0" fontId="10" fillId="5" borderId="58" xfId="0" applyFont="1" applyFill="1" applyBorder="1" applyAlignment="1">
      <alignment horizontal="center" wrapText="1"/>
    </xf>
    <xf numFmtId="0" fontId="2" fillId="0" borderId="5" xfId="0" applyFont="1" applyFill="1" applyBorder="1"/>
    <xf numFmtId="0" fontId="2" fillId="0" borderId="2" xfId="0" applyFont="1" applyFill="1" applyBorder="1"/>
    <xf numFmtId="0" fontId="2" fillId="0" borderId="3" xfId="0" applyFont="1" applyFill="1" applyBorder="1"/>
    <xf numFmtId="0" fontId="2" fillId="0" borderId="6" xfId="0" applyFont="1" applyFill="1" applyBorder="1"/>
    <xf numFmtId="0" fontId="2" fillId="0" borderId="1" xfId="0" applyFont="1" applyFill="1" applyBorder="1"/>
    <xf numFmtId="0" fontId="2" fillId="0" borderId="4" xfId="0" applyFont="1" applyFill="1" applyBorder="1"/>
    <xf numFmtId="0" fontId="2" fillId="0" borderId="20" xfId="0" applyFont="1" applyFill="1" applyBorder="1"/>
    <xf numFmtId="0" fontId="2" fillId="0" borderId="24" xfId="0" applyFont="1" applyFill="1" applyBorder="1"/>
    <xf numFmtId="0" fontId="2" fillId="0" borderId="7" xfId="0" applyFont="1" applyFill="1" applyBorder="1"/>
    <xf numFmtId="0" fontId="2" fillId="0" borderId="9" xfId="0" applyFont="1" applyFill="1" applyBorder="1"/>
    <xf numFmtId="0" fontId="2" fillId="0" borderId="8" xfId="0" applyFont="1" applyFill="1" applyBorder="1"/>
    <xf numFmtId="49" fontId="0" fillId="0" borderId="0" xfId="0" applyNumberFormat="1"/>
    <xf numFmtId="0" fontId="16" fillId="0" borderId="0" xfId="0" applyFont="1"/>
    <xf numFmtId="0" fontId="2" fillId="0" borderId="0" xfId="0" applyFont="1" applyAlignment="1">
      <alignment horizontal="right" wrapText="1"/>
    </xf>
    <xf numFmtId="0" fontId="2" fillId="0" borderId="77" xfId="0" applyFont="1" applyBorder="1" applyAlignment="1">
      <alignment horizontal="center" vertical="center"/>
    </xf>
    <xf numFmtId="0" fontId="2" fillId="0" borderId="78" xfId="0" applyFont="1" applyBorder="1" applyAlignment="1">
      <alignment horizontal="left" vertical="center"/>
    </xf>
    <xf numFmtId="0" fontId="2" fillId="0" borderId="78" xfId="0" applyFont="1" applyBorder="1" applyAlignment="1">
      <alignment horizontal="center" vertical="center"/>
    </xf>
    <xf numFmtId="0" fontId="2" fillId="0" borderId="81" xfId="0" applyFont="1" applyBorder="1" applyAlignment="1">
      <alignment horizontal="left" vertical="center"/>
    </xf>
    <xf numFmtId="0" fontId="2" fillId="0" borderId="82" xfId="0" applyFont="1" applyBorder="1" applyAlignment="1">
      <alignment vertical="center"/>
    </xf>
    <xf numFmtId="0" fontId="2" fillId="0" borderId="82" xfId="0" applyFont="1" applyBorder="1" applyAlignment="1">
      <alignment horizontal="center" vertical="center"/>
    </xf>
    <xf numFmtId="0" fontId="2" fillId="0" borderId="83" xfId="0" applyFont="1" applyBorder="1" applyAlignment="1">
      <alignment horizontal="left" vertical="center"/>
    </xf>
    <xf numFmtId="0" fontId="2" fillId="0" borderId="84" xfId="0" applyFont="1" applyBorder="1" applyAlignment="1">
      <alignment vertical="center"/>
    </xf>
    <xf numFmtId="0" fontId="2" fillId="0" borderId="84" xfId="0" applyFont="1" applyBorder="1" applyAlignment="1">
      <alignment horizontal="center" vertical="center"/>
    </xf>
    <xf numFmtId="0" fontId="2" fillId="0" borderId="83" xfId="0" applyFont="1" applyBorder="1" applyAlignment="1">
      <alignment vertical="center"/>
    </xf>
    <xf numFmtId="0" fontId="2" fillId="0" borderId="85" xfId="0" applyFont="1" applyBorder="1" applyAlignment="1">
      <alignment vertical="center"/>
    </xf>
    <xf numFmtId="0" fontId="2" fillId="0" borderId="86" xfId="0" applyFont="1" applyBorder="1" applyAlignment="1">
      <alignment vertical="center"/>
    </xf>
    <xf numFmtId="0" fontId="2" fillId="0" borderId="86" xfId="0" applyFont="1" applyBorder="1" applyAlignment="1">
      <alignment horizontal="center" vertical="center"/>
    </xf>
    <xf numFmtId="0" fontId="2" fillId="0" borderId="81" xfId="0" applyFont="1" applyBorder="1" applyAlignment="1">
      <alignment vertical="center"/>
    </xf>
    <xf numFmtId="0" fontId="2" fillId="0" borderId="87" xfId="0" applyFont="1" applyBorder="1" applyAlignment="1">
      <alignment vertical="center"/>
    </xf>
    <xf numFmtId="0" fontId="2" fillId="0" borderId="88" xfId="0" applyFont="1" applyBorder="1" applyAlignment="1">
      <alignment vertical="center"/>
    </xf>
    <xf numFmtId="0" fontId="2" fillId="0" borderId="88" xfId="0" applyFont="1" applyBorder="1" applyAlignment="1">
      <alignment horizontal="center" vertical="center"/>
    </xf>
    <xf numFmtId="0" fontId="2" fillId="0" borderId="89" xfId="0" applyFont="1" applyBorder="1" applyAlignment="1">
      <alignment vertical="center"/>
    </xf>
    <xf numFmtId="0" fontId="2" fillId="0" borderId="90" xfId="0" applyFont="1" applyBorder="1" applyAlignment="1">
      <alignment vertical="center"/>
    </xf>
    <xf numFmtId="0" fontId="2" fillId="0" borderId="90" xfId="0" applyFont="1" applyBorder="1" applyAlignment="1">
      <alignment horizontal="center" vertical="center"/>
    </xf>
    <xf numFmtId="0" fontId="2" fillId="0" borderId="91" xfId="0" applyFont="1" applyBorder="1" applyAlignment="1">
      <alignment vertical="center"/>
    </xf>
    <xf numFmtId="0" fontId="2" fillId="0" borderId="92" xfId="0" applyFont="1" applyBorder="1" applyAlignment="1">
      <alignment vertical="center"/>
    </xf>
    <xf numFmtId="0" fontId="2" fillId="0" borderId="92" xfId="0" applyFont="1" applyBorder="1" applyAlignment="1">
      <alignment horizontal="center" vertical="center"/>
    </xf>
    <xf numFmtId="0" fontId="2" fillId="0" borderId="93" xfId="0" applyFont="1" applyBorder="1" applyAlignment="1">
      <alignment horizontal="center" vertical="center" wrapText="1"/>
    </xf>
    <xf numFmtId="0" fontId="2" fillId="0" borderId="94" xfId="0" applyFont="1" applyBorder="1" applyAlignment="1">
      <alignment horizontal="center" vertical="center" wrapText="1"/>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 fillId="0" borderId="97" xfId="0" applyFont="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00" xfId="0" applyFont="1" applyBorder="1" applyAlignment="1">
      <alignment horizontal="center" vertical="center"/>
    </xf>
    <xf numFmtId="0" fontId="2" fillId="0" borderId="101" xfId="0" applyFont="1" applyBorder="1" applyAlignment="1">
      <alignment horizontal="center" vertical="center" wrapText="1"/>
    </xf>
    <xf numFmtId="0" fontId="2" fillId="0" borderId="102" xfId="0" applyFont="1" applyBorder="1" applyAlignment="1">
      <alignment horizontal="center" vertical="center"/>
    </xf>
    <xf numFmtId="0" fontId="2" fillId="0" borderId="103" xfId="0" applyFont="1" applyBorder="1" applyAlignment="1">
      <alignment horizontal="center" vertical="center"/>
    </xf>
    <xf numFmtId="0" fontId="2" fillId="0" borderId="104" xfId="0" applyFont="1" applyBorder="1" applyAlignment="1">
      <alignment horizontal="center" vertical="center"/>
    </xf>
    <xf numFmtId="0" fontId="2" fillId="0" borderId="105" xfId="0" applyFont="1" applyBorder="1" applyAlignment="1">
      <alignment horizontal="center" vertical="center"/>
    </xf>
    <xf numFmtId="0" fontId="2" fillId="0" borderId="106" xfId="0" applyFont="1" applyBorder="1" applyAlignment="1">
      <alignment horizontal="center" vertical="center"/>
    </xf>
    <xf numFmtId="0" fontId="2" fillId="0" borderId="107" xfId="0" applyFont="1" applyBorder="1" applyAlignment="1">
      <alignment horizontal="center" vertical="center"/>
    </xf>
    <xf numFmtId="0" fontId="2" fillId="0" borderId="108" xfId="0" applyFont="1" applyBorder="1" applyAlignment="1">
      <alignment horizontal="center" vertical="center"/>
    </xf>
    <xf numFmtId="0" fontId="2" fillId="0" borderId="38" xfId="0" applyFont="1" applyBorder="1" applyAlignment="1">
      <alignment horizontal="center" vertical="center"/>
    </xf>
    <xf numFmtId="0" fontId="2" fillId="0" borderId="109" xfId="0" applyFont="1" applyBorder="1" applyAlignment="1">
      <alignment horizontal="center" vertical="center"/>
    </xf>
    <xf numFmtId="0" fontId="2" fillId="0" borderId="110" xfId="0" applyFont="1" applyBorder="1" applyAlignment="1">
      <alignment horizontal="center" vertical="center"/>
    </xf>
    <xf numFmtId="0" fontId="2" fillId="0" borderId="111" xfId="0" applyFont="1" applyBorder="1" applyAlignment="1">
      <alignment horizontal="center" vertical="center"/>
    </xf>
    <xf numFmtId="0" fontId="2" fillId="0" borderId="112" xfId="0" applyFont="1" applyBorder="1" applyAlignment="1">
      <alignment horizontal="center" vertical="center"/>
    </xf>
    <xf numFmtId="0" fontId="2" fillId="0" borderId="113" xfId="0" applyFont="1" applyBorder="1" applyAlignment="1">
      <alignment horizontal="center" vertical="center" wrapText="1"/>
    </xf>
    <xf numFmtId="0" fontId="2" fillId="0" borderId="114" xfId="0" applyFont="1" applyBorder="1" applyAlignment="1">
      <alignment horizontal="center" vertical="center"/>
    </xf>
    <xf numFmtId="0" fontId="2" fillId="0" borderId="115" xfId="0" applyFont="1" applyBorder="1" applyAlignment="1">
      <alignment horizontal="center" vertical="center"/>
    </xf>
    <xf numFmtId="0" fontId="2" fillId="0" borderId="116" xfId="0" applyFont="1" applyBorder="1" applyAlignment="1">
      <alignment horizontal="center" vertical="center"/>
    </xf>
    <xf numFmtId="0" fontId="2" fillId="0" borderId="117" xfId="0" applyFont="1" applyBorder="1" applyAlignment="1">
      <alignment horizontal="center" vertical="center"/>
    </xf>
    <xf numFmtId="0" fontId="2" fillId="0" borderId="118" xfId="0" applyFont="1" applyBorder="1" applyAlignment="1">
      <alignment horizontal="center" vertical="center"/>
    </xf>
    <xf numFmtId="0" fontId="2" fillId="0" borderId="119" xfId="0" applyFont="1" applyBorder="1" applyAlignment="1">
      <alignment horizontal="center" vertical="center"/>
    </xf>
    <xf numFmtId="0" fontId="2" fillId="0" borderId="120" xfId="0" applyFont="1" applyBorder="1" applyAlignment="1">
      <alignment horizontal="center" vertical="center" wrapText="1"/>
    </xf>
    <xf numFmtId="0" fontId="18" fillId="0" borderId="0" xfId="0" applyFont="1"/>
    <xf numFmtId="0" fontId="0" fillId="0" borderId="0" xfId="0" applyAlignment="1">
      <alignment horizontal="right"/>
    </xf>
    <xf numFmtId="0" fontId="2" fillId="0" borderId="0" xfId="0" applyFont="1" applyAlignment="1">
      <alignment horizontal="right"/>
    </xf>
    <xf numFmtId="0" fontId="17" fillId="0" borderId="0" xfId="0" applyFont="1"/>
    <xf numFmtId="0" fontId="19" fillId="0" borderId="0" xfId="0" applyFont="1"/>
    <xf numFmtId="0" fontId="0" fillId="0" borderId="10" xfId="0" applyBorder="1" applyAlignment="1">
      <alignment horizontal="center" vertical="center"/>
    </xf>
    <xf numFmtId="0" fontId="0" fillId="0" borderId="123" xfId="0" applyBorder="1" applyAlignment="1">
      <alignment horizontal="center" vertical="center"/>
    </xf>
    <xf numFmtId="0" fontId="0" fillId="0" borderId="94" xfId="0" applyBorder="1" applyAlignment="1">
      <alignment horizontal="center" vertical="center"/>
    </xf>
    <xf numFmtId="0" fontId="0" fillId="0" borderId="124" xfId="0" applyBorder="1" applyAlignment="1">
      <alignment horizontal="center" vertical="center"/>
    </xf>
    <xf numFmtId="0" fontId="0" fillId="0" borderId="123" xfId="0" applyFont="1" applyBorder="1" applyAlignment="1">
      <alignment horizontal="center" vertical="center" wrapText="1"/>
    </xf>
    <xf numFmtId="0" fontId="0" fillId="0" borderId="120" xfId="0" applyBorder="1" applyAlignment="1">
      <alignment horizontal="center" vertical="center"/>
    </xf>
    <xf numFmtId="0" fontId="2" fillId="0" borderId="125" xfId="0" applyFont="1" applyBorder="1" applyAlignment="1">
      <alignment horizontal="center" vertical="center" wrapText="1"/>
    </xf>
    <xf numFmtId="0" fontId="2" fillId="0" borderId="126"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127" xfId="0" applyFont="1" applyBorder="1" applyAlignment="1">
      <alignment horizontal="center" vertical="center" wrapText="1"/>
    </xf>
    <xf numFmtId="0" fontId="2" fillId="0" borderId="128" xfId="0" applyFont="1" applyBorder="1" applyAlignment="1">
      <alignment horizontal="center" vertical="center" wrapText="1"/>
    </xf>
    <xf numFmtId="0" fontId="2" fillId="0" borderId="96" xfId="0" applyFont="1" applyBorder="1" applyAlignment="1">
      <alignment horizontal="center" vertical="center" wrapText="1"/>
    </xf>
    <xf numFmtId="0" fontId="2" fillId="0" borderId="129" xfId="0" applyFont="1" applyBorder="1" applyAlignment="1">
      <alignment horizontal="center" vertical="center" wrapText="1"/>
    </xf>
    <xf numFmtId="0" fontId="2" fillId="0" borderId="130" xfId="0" applyFont="1" applyBorder="1" applyAlignment="1">
      <alignment horizontal="center" vertical="center" wrapText="1"/>
    </xf>
    <xf numFmtId="0" fontId="2" fillId="0" borderId="131" xfId="0" applyFont="1" applyBorder="1" applyAlignment="1">
      <alignment horizontal="center" vertical="center" wrapText="1"/>
    </xf>
    <xf numFmtId="0" fontId="2" fillId="0" borderId="114" xfId="0" applyFont="1" applyBorder="1" applyAlignment="1">
      <alignment horizontal="center" vertical="center" wrapText="1"/>
    </xf>
    <xf numFmtId="0" fontId="2" fillId="0" borderId="132" xfId="0" applyFont="1" applyBorder="1" applyAlignment="1">
      <alignment horizontal="center" vertical="center" wrapText="1"/>
    </xf>
    <xf numFmtId="0" fontId="2" fillId="0" borderId="115" xfId="0" applyFont="1" applyBorder="1" applyAlignment="1">
      <alignment horizontal="center" vertical="center" wrapText="1"/>
    </xf>
    <xf numFmtId="0" fontId="2" fillId="0" borderId="133" xfId="0" applyFont="1" applyBorder="1" applyAlignment="1">
      <alignment horizontal="center" vertical="center" wrapText="1"/>
    </xf>
    <xf numFmtId="0" fontId="2" fillId="0" borderId="116" xfId="0" applyFont="1" applyBorder="1" applyAlignment="1">
      <alignment horizontal="center" vertical="center" wrapText="1"/>
    </xf>
    <xf numFmtId="0" fontId="2" fillId="0" borderId="134" xfId="0" applyFont="1" applyFill="1" applyBorder="1"/>
    <xf numFmtId="0" fontId="2" fillId="0" borderId="135" xfId="0" applyFont="1" applyFill="1" applyBorder="1"/>
    <xf numFmtId="0" fontId="2" fillId="0" borderId="136" xfId="0" applyFont="1" applyFill="1" applyBorder="1"/>
    <xf numFmtId="0" fontId="2" fillId="0" borderId="137" xfId="0" applyFont="1" applyFill="1" applyBorder="1"/>
    <xf numFmtId="0" fontId="2" fillId="0" borderId="138" xfId="0" applyFont="1" applyFill="1" applyBorder="1"/>
    <xf numFmtId="0" fontId="2" fillId="0" borderId="139" xfId="0" applyFont="1" applyFill="1" applyBorder="1"/>
    <xf numFmtId="0" fontId="2" fillId="0" borderId="140" xfId="0" applyFont="1" applyFill="1" applyBorder="1"/>
    <xf numFmtId="0" fontId="2" fillId="0" borderId="141" xfId="0" applyFont="1" applyFill="1" applyBorder="1"/>
    <xf numFmtId="0" fontId="2" fillId="0" borderId="142" xfId="0" applyFont="1" applyFill="1" applyBorder="1"/>
    <xf numFmtId="0" fontId="2" fillId="0" borderId="143" xfId="0" applyFont="1" applyFill="1" applyBorder="1"/>
    <xf numFmtId="0" fontId="2" fillId="0" borderId="144" xfId="0" applyFont="1" applyFill="1" applyBorder="1"/>
    <xf numFmtId="0" fontId="2" fillId="0" borderId="147" xfId="0" applyFont="1" applyFill="1" applyBorder="1"/>
    <xf numFmtId="0" fontId="2" fillId="0" borderId="148" xfId="0" applyFont="1" applyFill="1" applyBorder="1"/>
    <xf numFmtId="0" fontId="2" fillId="0" borderId="149" xfId="0" applyFont="1" applyFill="1" applyBorder="1"/>
    <xf numFmtId="0" fontId="2" fillId="0" borderId="150" xfId="0" applyFont="1" applyFill="1" applyBorder="1"/>
    <xf numFmtId="0" fontId="2" fillId="0" borderId="151" xfId="0" applyFont="1" applyFill="1" applyBorder="1"/>
    <xf numFmtId="0" fontId="2" fillId="0" borderId="152" xfId="0" applyFont="1" applyFill="1" applyBorder="1"/>
    <xf numFmtId="0" fontId="2" fillId="0" borderId="153" xfId="0" applyFont="1" applyFill="1" applyBorder="1"/>
    <xf numFmtId="0" fontId="2" fillId="0" borderId="154" xfId="0" applyFont="1" applyFill="1" applyBorder="1"/>
    <xf numFmtId="0" fontId="2" fillId="9" borderId="151" xfId="0" applyFont="1" applyFill="1" applyBorder="1"/>
    <xf numFmtId="0" fontId="2" fillId="9" borderId="0" xfId="0" applyFont="1" applyFill="1" applyBorder="1"/>
    <xf numFmtId="0" fontId="2" fillId="9" borderId="152" xfId="0" applyFont="1" applyFill="1" applyBorder="1"/>
    <xf numFmtId="0" fontId="2" fillId="9" borderId="1" xfId="0" applyFont="1" applyFill="1" applyBorder="1"/>
    <xf numFmtId="0" fontId="0" fillId="0" borderId="155" xfId="0" applyBorder="1"/>
    <xf numFmtId="0" fontId="2" fillId="2" borderId="0" xfId="0" applyFont="1" applyFill="1" applyBorder="1" applyAlignment="1">
      <alignment horizontal="center" vertical="center"/>
    </xf>
    <xf numFmtId="0" fontId="2"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right" vertical="center"/>
    </xf>
    <xf numFmtId="0" fontId="2" fillId="0" borderId="0" xfId="0" applyFont="1" applyFill="1"/>
    <xf numFmtId="0" fontId="2" fillId="0" borderId="0" xfId="0" applyFont="1" applyFill="1" applyAlignment="1">
      <alignment horizontal="left" vertical="center"/>
    </xf>
    <xf numFmtId="49" fontId="2" fillId="0" borderId="0" xfId="0" applyNumberFormat="1" applyFont="1" applyFill="1" applyAlignment="1">
      <alignment vertical="center"/>
    </xf>
    <xf numFmtId="0" fontId="20" fillId="0" borderId="0" xfId="0" applyFont="1" applyFill="1" applyAlignment="1">
      <alignment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9" fontId="2" fillId="2" borderId="162" xfId="0" applyNumberFormat="1" applyFont="1" applyFill="1" applyBorder="1" applyAlignment="1">
      <alignment horizontal="center" vertical="center"/>
    </xf>
    <xf numFmtId="9" fontId="2" fillId="2" borderId="28" xfId="0" applyNumberFormat="1" applyFont="1" applyFill="1" applyBorder="1" applyAlignment="1">
      <alignment horizontal="center" vertical="center"/>
    </xf>
    <xf numFmtId="9" fontId="2" fillId="2" borderId="29" xfId="0" applyNumberFormat="1"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9" fontId="2" fillId="2" borderId="15" xfId="0" applyNumberFormat="1" applyFont="1" applyFill="1" applyBorder="1" applyAlignment="1">
      <alignment horizontal="center" vertical="center"/>
    </xf>
    <xf numFmtId="9" fontId="2" fillId="2" borderId="17" xfId="0" applyNumberFormat="1" applyFont="1" applyFill="1" applyBorder="1" applyAlignment="1">
      <alignment horizontal="center" vertical="center"/>
    </xf>
    <xf numFmtId="9" fontId="2" fillId="2" borderId="31" xfId="0" applyNumberFormat="1" applyFont="1" applyFill="1" applyBorder="1" applyAlignment="1">
      <alignment horizontal="center" vertical="center"/>
    </xf>
    <xf numFmtId="0" fontId="22" fillId="2" borderId="0" xfId="0" applyFont="1" applyFill="1" applyBorder="1" applyAlignment="1">
      <alignment horizontal="right" vertical="center"/>
    </xf>
    <xf numFmtId="0" fontId="2" fillId="2" borderId="161" xfId="0" applyFont="1" applyFill="1" applyBorder="1" applyAlignment="1">
      <alignment horizontal="center" vertical="center"/>
    </xf>
    <xf numFmtId="9" fontId="2" fillId="2" borderId="161" xfId="0" applyNumberFormat="1"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9" fontId="2" fillId="2" borderId="18" xfId="0" applyNumberFormat="1" applyFont="1" applyFill="1" applyBorder="1" applyAlignment="1">
      <alignment horizontal="center" vertical="center"/>
    </xf>
    <xf numFmtId="9" fontId="2" fillId="2" borderId="14" xfId="0" applyNumberFormat="1" applyFont="1" applyFill="1" applyBorder="1" applyAlignment="1">
      <alignment horizontal="center" vertical="center"/>
    </xf>
    <xf numFmtId="9" fontId="2" fillId="2" borderId="30" xfId="0" applyNumberFormat="1" applyFont="1" applyFill="1" applyBorder="1" applyAlignment="1">
      <alignment horizontal="center" vertical="center"/>
    </xf>
    <xf numFmtId="0" fontId="25" fillId="2" borderId="13"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0" xfId="0" applyFont="1" applyFill="1" applyBorder="1" applyAlignment="1">
      <alignment horizontal="center" vertical="center" wrapText="1"/>
    </xf>
    <xf numFmtId="9" fontId="2" fillId="2" borderId="0" xfId="0" applyNumberFormat="1"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5" fillId="2" borderId="41" xfId="0" applyFont="1" applyFill="1" applyBorder="1" applyAlignment="1">
      <alignment horizontal="center" vertical="center"/>
    </xf>
    <xf numFmtId="9" fontId="2" fillId="2" borderId="61" xfId="0" applyNumberFormat="1" applyFont="1" applyFill="1" applyBorder="1" applyAlignment="1">
      <alignment horizontal="center" vertical="center"/>
    </xf>
    <xf numFmtId="9" fontId="2" fillId="2" borderId="41" xfId="0" applyNumberFormat="1" applyFont="1" applyFill="1" applyBorder="1" applyAlignment="1">
      <alignment horizontal="center" vertical="center"/>
    </xf>
    <xf numFmtId="9" fontId="2" fillId="2" borderId="42" xfId="0" applyNumberFormat="1" applyFont="1" applyFill="1" applyBorder="1" applyAlignment="1">
      <alignment horizontal="center" vertical="center"/>
    </xf>
    <xf numFmtId="49" fontId="27" fillId="0" borderId="0" xfId="0" applyNumberFormat="1" applyFont="1" applyFill="1" applyAlignment="1">
      <alignment vertical="center"/>
    </xf>
    <xf numFmtId="49" fontId="0" fillId="0" borderId="0" xfId="0" applyNumberFormat="1" applyFont="1" applyFill="1" applyAlignment="1">
      <alignment vertical="center"/>
    </xf>
    <xf numFmtId="0" fontId="26" fillId="2" borderId="163" xfId="0" applyFont="1" applyFill="1" applyBorder="1" applyAlignment="1">
      <alignment horizontal="center" vertical="center" wrapText="1"/>
    </xf>
    <xf numFmtId="0" fontId="26" fillId="2" borderId="159" xfId="0" applyFont="1" applyFill="1" applyBorder="1" applyAlignment="1">
      <alignment horizontal="center" vertical="center" wrapText="1"/>
    </xf>
    <xf numFmtId="0" fontId="2" fillId="2" borderId="158" xfId="0" applyFont="1" applyFill="1" applyBorder="1" applyAlignment="1">
      <alignment horizontal="center" vertical="center"/>
    </xf>
    <xf numFmtId="0" fontId="26" fillId="2" borderId="157" xfId="0" applyFont="1" applyFill="1" applyBorder="1" applyAlignment="1">
      <alignment horizontal="center" vertical="center" wrapText="1"/>
    </xf>
    <xf numFmtId="0" fontId="2" fillId="2" borderId="160" xfId="0" applyFont="1" applyFill="1" applyBorder="1" applyAlignment="1">
      <alignment horizontal="center" vertical="center"/>
    </xf>
    <xf numFmtId="0" fontId="7" fillId="10" borderId="156" xfId="0" applyFont="1" applyFill="1" applyBorder="1" applyAlignment="1">
      <alignment horizontal="center" vertical="center"/>
    </xf>
    <xf numFmtId="0" fontId="7" fillId="10" borderId="164" xfId="0" applyFont="1" applyFill="1" applyBorder="1" applyAlignment="1">
      <alignment horizontal="center" vertical="center"/>
    </xf>
    <xf numFmtId="0" fontId="7" fillId="10" borderId="165" xfId="0" applyFont="1" applyFill="1" applyBorder="1" applyAlignment="1">
      <alignment horizontal="center" vertical="center"/>
    </xf>
    <xf numFmtId="0" fontId="28" fillId="10" borderId="156" xfId="0" applyFont="1" applyFill="1" applyBorder="1" applyAlignment="1">
      <alignment horizontal="center" vertical="center"/>
    </xf>
    <xf numFmtId="0" fontId="7" fillId="2" borderId="161" xfId="0" applyFont="1" applyFill="1" applyBorder="1" applyAlignment="1">
      <alignment horizontal="center" vertical="center"/>
    </xf>
    <xf numFmtId="0" fontId="29" fillId="2" borderId="34"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7" fillId="10" borderId="167" xfId="0" applyFont="1" applyFill="1" applyBorder="1" applyAlignment="1">
      <alignment horizontal="center" vertical="center"/>
    </xf>
    <xf numFmtId="0" fontId="22" fillId="2" borderId="4" xfId="0" applyFont="1" applyFill="1" applyBorder="1" applyAlignment="1">
      <alignment horizontal="right" vertical="center"/>
    </xf>
    <xf numFmtId="0" fontId="7" fillId="2" borderId="168" xfId="0" applyFont="1" applyFill="1" applyBorder="1" applyAlignment="1">
      <alignment horizontal="center" vertical="center"/>
    </xf>
    <xf numFmtId="0" fontId="7" fillId="10" borderId="169" xfId="0" applyFont="1" applyFill="1" applyBorder="1" applyAlignment="1">
      <alignment horizontal="center" vertical="center"/>
    </xf>
    <xf numFmtId="0" fontId="7" fillId="10" borderId="170" xfId="0" applyFont="1" applyFill="1" applyBorder="1" applyAlignment="1">
      <alignment horizontal="center" vertical="center"/>
    </xf>
    <xf numFmtId="0" fontId="7" fillId="10" borderId="67" xfId="0" applyFont="1" applyFill="1" applyBorder="1" applyAlignment="1">
      <alignment horizontal="center" vertical="center"/>
    </xf>
    <xf numFmtId="0" fontId="7" fillId="2" borderId="20" xfId="0" applyFont="1" applyFill="1" applyBorder="1" applyAlignment="1">
      <alignment horizontal="center" vertical="center"/>
    </xf>
    <xf numFmtId="0" fontId="28" fillId="10" borderId="167" xfId="0" applyFont="1" applyFill="1" applyBorder="1" applyAlignment="1">
      <alignment horizontal="center" vertical="center"/>
    </xf>
    <xf numFmtId="0" fontId="2" fillId="2" borderId="172" xfId="0" applyFont="1" applyFill="1" applyBorder="1" applyAlignment="1">
      <alignment horizontal="center" vertical="center"/>
    </xf>
    <xf numFmtId="0" fontId="2" fillId="2" borderId="68" xfId="0" applyFont="1" applyFill="1" applyBorder="1" applyAlignment="1">
      <alignment horizontal="center" vertical="center"/>
    </xf>
    <xf numFmtId="0" fontId="25" fillId="2" borderId="68" xfId="0" applyFont="1" applyFill="1" applyBorder="1" applyAlignment="1">
      <alignment horizontal="center" vertical="center"/>
    </xf>
    <xf numFmtId="9" fontId="2" fillId="2" borderId="68" xfId="0" applyNumberFormat="1" applyFont="1" applyFill="1" applyBorder="1" applyAlignment="1">
      <alignment horizontal="center" vertical="center"/>
    </xf>
    <xf numFmtId="9" fontId="2" fillId="2" borderId="55" xfId="0" applyNumberFormat="1" applyFont="1" applyFill="1" applyBorder="1" applyAlignment="1">
      <alignment horizontal="center" vertical="center"/>
    </xf>
    <xf numFmtId="9" fontId="2" fillId="2" borderId="173" xfId="0" applyNumberFormat="1" applyFont="1" applyFill="1" applyBorder="1" applyAlignment="1">
      <alignment horizontal="center" vertical="center"/>
    </xf>
    <xf numFmtId="9" fontId="2" fillId="2" borderId="8" xfId="0" applyNumberFormat="1" applyFont="1" applyFill="1" applyBorder="1" applyAlignment="1">
      <alignment horizontal="center" vertical="center"/>
    </xf>
    <xf numFmtId="0" fontId="7" fillId="10" borderId="60" xfId="0" applyFont="1" applyFill="1" applyBorder="1" applyAlignment="1">
      <alignment horizontal="center" vertical="center"/>
    </xf>
    <xf numFmtId="0" fontId="7" fillId="10" borderId="69" xfId="0" applyFont="1" applyFill="1" applyBorder="1" applyAlignment="1">
      <alignment horizontal="center" vertical="center"/>
    </xf>
    <xf numFmtId="0" fontId="2" fillId="0" borderId="174" xfId="0" applyFont="1" applyBorder="1" applyAlignment="1">
      <alignment horizontal="center" vertical="center" wrapText="1"/>
    </xf>
    <xf numFmtId="0" fontId="2" fillId="0" borderId="175" xfId="0" applyFont="1" applyBorder="1" applyAlignment="1">
      <alignment horizontal="center" vertical="center" wrapText="1"/>
    </xf>
    <xf numFmtId="0" fontId="2" fillId="0" borderId="176" xfId="0" applyFont="1" applyBorder="1" applyAlignment="1">
      <alignment horizontal="center" vertical="center" wrapText="1"/>
    </xf>
    <xf numFmtId="0" fontId="2" fillId="0" borderId="177" xfId="0" applyFont="1" applyBorder="1" applyAlignment="1">
      <alignment horizontal="center" vertical="center" wrapText="1"/>
    </xf>
    <xf numFmtId="0" fontId="0" fillId="0" borderId="178" xfId="0" applyBorder="1" applyAlignment="1">
      <alignment horizontal="center" vertical="center"/>
    </xf>
    <xf numFmtId="0" fontId="0" fillId="0" borderId="0" xfId="0" applyBorder="1" applyAlignment="1">
      <alignment vertical="center"/>
    </xf>
    <xf numFmtId="0" fontId="7" fillId="7" borderId="58" xfId="0" applyFont="1" applyFill="1" applyBorder="1" applyAlignment="1">
      <alignment horizontal="center" vertical="center" wrapText="1"/>
    </xf>
    <xf numFmtId="0" fontId="5" fillId="0" borderId="0" xfId="0" applyFont="1" applyAlignment="1">
      <alignment horizontal="center" vertical="center"/>
    </xf>
    <xf numFmtId="0" fontId="0" fillId="0" borderId="50" xfId="0" applyBorder="1"/>
    <xf numFmtId="0" fontId="0" fillId="0" borderId="179" xfId="0" applyBorder="1"/>
    <xf numFmtId="0" fontId="0" fillId="0" borderId="21" xfId="0" applyBorder="1"/>
    <xf numFmtId="0" fontId="0" fillId="0" borderId="76" xfId="0" applyBorder="1"/>
    <xf numFmtId="0" fontId="7" fillId="5" borderId="61" xfId="0" applyFont="1" applyFill="1" applyBorder="1" applyAlignment="1">
      <alignment horizontal="center" vertical="center"/>
    </xf>
    <xf numFmtId="0" fontId="7" fillId="5" borderId="19" xfId="0" applyFont="1" applyFill="1" applyBorder="1" applyAlignment="1">
      <alignment horizontal="center" vertical="center"/>
    </xf>
    <xf numFmtId="0" fontId="7" fillId="5" borderId="37" xfId="0" applyFont="1" applyFill="1" applyBorder="1" applyAlignment="1">
      <alignment horizontal="center" vertical="center"/>
    </xf>
    <xf numFmtId="0" fontId="0" fillId="11" borderId="45" xfId="0" applyFont="1" applyFill="1" applyBorder="1" applyAlignment="1">
      <alignment horizontal="left" vertical="center"/>
    </xf>
    <xf numFmtId="0" fontId="0" fillId="11" borderId="22" xfId="0" applyFont="1" applyFill="1" applyBorder="1" applyAlignment="1">
      <alignment horizontal="left" vertical="center"/>
    </xf>
    <xf numFmtId="0" fontId="0" fillId="11" borderId="49" xfId="0" applyFont="1" applyFill="1" applyBorder="1" applyAlignment="1">
      <alignment horizontal="left" vertical="center"/>
    </xf>
    <xf numFmtId="0" fontId="0" fillId="11" borderId="48" xfId="0" applyFont="1" applyFill="1" applyBorder="1" applyAlignment="1">
      <alignment horizontal="left" vertical="center"/>
    </xf>
    <xf numFmtId="0" fontId="7" fillId="11" borderId="51" xfId="0" applyFont="1" applyFill="1" applyBorder="1" applyAlignment="1">
      <alignment vertical="center"/>
    </xf>
    <xf numFmtId="0" fontId="30" fillId="11" borderId="52" xfId="0" applyFont="1" applyFill="1" applyBorder="1" applyAlignment="1">
      <alignment horizontal="center" vertical="center"/>
    </xf>
    <xf numFmtId="0" fontId="7" fillId="11" borderId="52" xfId="0" applyFont="1" applyFill="1" applyBorder="1" applyAlignment="1">
      <alignment horizontal="center" vertical="center"/>
    </xf>
    <xf numFmtId="9" fontId="7" fillId="11" borderId="52" xfId="0" applyNumberFormat="1" applyFont="1" applyFill="1" applyBorder="1" applyAlignment="1">
      <alignment horizontal="center" vertical="center"/>
    </xf>
    <xf numFmtId="1" fontId="7" fillId="11" borderId="43" xfId="0" applyNumberFormat="1" applyFont="1" applyFill="1" applyBorder="1" applyAlignment="1">
      <alignment horizontal="center" vertical="center"/>
    </xf>
    <xf numFmtId="1" fontId="7" fillId="11" borderId="64" xfId="0" applyNumberFormat="1" applyFont="1" applyFill="1" applyBorder="1" applyAlignment="1">
      <alignment horizontal="center" vertical="center"/>
    </xf>
    <xf numFmtId="0" fontId="2" fillId="11" borderId="74" xfId="0" applyFont="1" applyFill="1" applyBorder="1" applyAlignment="1">
      <alignment horizontal="center" vertical="center"/>
    </xf>
    <xf numFmtId="0" fontId="7" fillId="11" borderId="19" xfId="0" applyFont="1" applyFill="1" applyBorder="1" applyAlignment="1">
      <alignment vertical="center"/>
    </xf>
    <xf numFmtId="0" fontId="9" fillId="11" borderId="0" xfId="0" applyFont="1" applyFill="1" applyBorder="1" applyAlignment="1">
      <alignment horizontal="center" vertical="center"/>
    </xf>
    <xf numFmtId="0" fontId="30" fillId="11" borderId="0" xfId="0" applyFont="1" applyFill="1" applyBorder="1" applyAlignment="1">
      <alignment horizontal="center" vertical="center"/>
    </xf>
    <xf numFmtId="0" fontId="7" fillId="11" borderId="0" xfId="0" applyFont="1" applyFill="1" applyBorder="1" applyAlignment="1">
      <alignment horizontal="center" vertical="center"/>
    </xf>
    <xf numFmtId="9" fontId="7" fillId="11" borderId="0" xfId="0" applyNumberFormat="1" applyFont="1" applyFill="1" applyBorder="1" applyAlignment="1">
      <alignment horizontal="center" vertical="center"/>
    </xf>
    <xf numFmtId="1" fontId="7" fillId="11" borderId="63" xfId="0" applyNumberFormat="1" applyFont="1" applyFill="1" applyBorder="1" applyAlignment="1">
      <alignment horizontal="center" vertical="center"/>
    </xf>
    <xf numFmtId="0" fontId="32" fillId="11" borderId="0" xfId="0" applyFont="1" applyFill="1" applyBorder="1" applyAlignment="1">
      <alignment horizontal="center" vertical="center"/>
    </xf>
    <xf numFmtId="1" fontId="7" fillId="11" borderId="5" xfId="0" applyNumberFormat="1" applyFont="1" applyFill="1" applyBorder="1" applyAlignment="1">
      <alignment horizontal="center" vertical="center"/>
    </xf>
    <xf numFmtId="0" fontId="30" fillId="11" borderId="50" xfId="0" applyFont="1" applyFill="1" applyBorder="1" applyAlignment="1">
      <alignment horizontal="center" vertical="center"/>
    </xf>
    <xf numFmtId="0" fontId="9" fillId="11" borderId="50" xfId="0" applyFont="1" applyFill="1" applyBorder="1" applyAlignment="1">
      <alignment horizontal="center" vertical="center"/>
    </xf>
    <xf numFmtId="1" fontId="7" fillId="11" borderId="65" xfId="0" applyNumberFormat="1" applyFont="1" applyFill="1" applyBorder="1" applyAlignment="1">
      <alignment horizontal="center" vertical="center"/>
    </xf>
    <xf numFmtId="1" fontId="7" fillId="11" borderId="66" xfId="0" applyNumberFormat="1" applyFont="1" applyFill="1" applyBorder="1" applyAlignment="1">
      <alignment horizontal="center" vertical="center"/>
    </xf>
    <xf numFmtId="0" fontId="7" fillId="11" borderId="61" xfId="0" applyFont="1" applyFill="1" applyBorder="1" applyAlignment="1">
      <alignment vertical="center"/>
    </xf>
    <xf numFmtId="0" fontId="31" fillId="11" borderId="0" xfId="0" applyFont="1" applyFill="1" applyBorder="1" applyAlignment="1">
      <alignment horizontal="center" vertical="center"/>
    </xf>
    <xf numFmtId="0" fontId="7" fillId="11" borderId="62" xfId="0" applyFont="1" applyFill="1" applyBorder="1" applyAlignment="1">
      <alignment horizontal="center" vertical="center"/>
    </xf>
    <xf numFmtId="9" fontId="7" fillId="11" borderId="62" xfId="0" applyNumberFormat="1" applyFont="1" applyFill="1" applyBorder="1" applyAlignment="1">
      <alignment horizontal="center" vertical="center"/>
    </xf>
    <xf numFmtId="0" fontId="7" fillId="11" borderId="37" xfId="0" applyFont="1" applyFill="1" applyBorder="1" applyAlignment="1">
      <alignment vertical="center"/>
    </xf>
    <xf numFmtId="0" fontId="31" fillId="11" borderId="50" xfId="0" applyFont="1" applyFill="1" applyBorder="1" applyAlignment="1">
      <alignment horizontal="center" vertical="center"/>
    </xf>
    <xf numFmtId="0" fontId="7" fillId="11" borderId="50" xfId="0" applyFont="1" applyFill="1" applyBorder="1" applyAlignment="1">
      <alignment horizontal="center" vertical="center"/>
    </xf>
    <xf numFmtId="9" fontId="7" fillId="11" borderId="50" xfId="0" applyNumberFormat="1" applyFont="1" applyFill="1" applyBorder="1" applyAlignment="1">
      <alignment horizontal="center" vertical="center"/>
    </xf>
    <xf numFmtId="0" fontId="30" fillId="11" borderId="62" xfId="0" applyFont="1" applyFill="1" applyBorder="1" applyAlignment="1">
      <alignment horizontal="center" vertical="center"/>
    </xf>
    <xf numFmtId="0" fontId="9" fillId="11" borderId="62" xfId="0" applyFont="1" applyFill="1" applyBorder="1" applyAlignment="1">
      <alignment horizontal="center" vertical="center"/>
    </xf>
    <xf numFmtId="0" fontId="7" fillId="11" borderId="56" xfId="0" applyFont="1" applyFill="1" applyBorder="1" applyAlignment="1">
      <alignment horizontal="center" vertical="center"/>
    </xf>
    <xf numFmtId="9" fontId="7" fillId="11" borderId="56" xfId="0" applyNumberFormat="1" applyFont="1" applyFill="1" applyBorder="1" applyAlignment="1">
      <alignment horizontal="center" vertical="center"/>
    </xf>
    <xf numFmtId="0" fontId="0" fillId="11" borderId="26" xfId="0" applyFont="1" applyFill="1" applyBorder="1" applyAlignment="1">
      <alignment horizontal="left" vertical="center"/>
    </xf>
    <xf numFmtId="0" fontId="7" fillId="5" borderId="8" xfId="0" applyFont="1" applyFill="1" applyBorder="1" applyAlignment="1">
      <alignment horizontal="center" vertical="center"/>
    </xf>
    <xf numFmtId="0" fontId="7" fillId="11" borderId="180" xfId="0" applyFont="1" applyFill="1" applyBorder="1" applyAlignment="1">
      <alignment vertical="center"/>
    </xf>
    <xf numFmtId="0" fontId="30" fillId="11" borderId="56" xfId="0" applyFont="1" applyFill="1" applyBorder="1" applyAlignment="1">
      <alignment horizontal="center" vertical="center"/>
    </xf>
    <xf numFmtId="1" fontId="7" fillId="11" borderId="60" xfId="0" applyNumberFormat="1" applyFont="1" applyFill="1" applyBorder="1" applyAlignment="1">
      <alignment horizontal="center" vertical="center"/>
    </xf>
    <xf numFmtId="1" fontId="7" fillId="11" borderId="181" xfId="0" applyNumberFormat="1" applyFont="1" applyFill="1" applyBorder="1" applyAlignment="1">
      <alignment horizontal="center" vertical="center"/>
    </xf>
    <xf numFmtId="0" fontId="2" fillId="3" borderId="182" xfId="0" applyFont="1" applyFill="1" applyBorder="1"/>
    <xf numFmtId="0" fontId="2" fillId="3" borderId="183" xfId="0" applyFont="1" applyFill="1" applyBorder="1" applyAlignment="1">
      <alignment horizontal="center" vertical="center"/>
    </xf>
    <xf numFmtId="0" fontId="2" fillId="3" borderId="184"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Alignment="1">
      <alignment horizontal="center" vertical="center"/>
    </xf>
    <xf numFmtId="0" fontId="6" fillId="2" borderId="0" xfId="0" applyFont="1" applyFill="1" applyAlignment="1">
      <alignment horizontal="center" vertical="center"/>
    </xf>
    <xf numFmtId="0" fontId="4" fillId="0" borderId="1" xfId="0" applyFont="1" applyBorder="1" applyAlignment="1">
      <alignment horizontal="center" vertical="center"/>
    </xf>
    <xf numFmtId="0" fontId="0" fillId="6" borderId="0" xfId="0" applyFont="1" applyFill="1" applyAlignment="1">
      <alignment horizontal="right" vertical="center"/>
    </xf>
    <xf numFmtId="0" fontId="0" fillId="0" borderId="11" xfId="0" applyFill="1" applyBorder="1" applyAlignment="1">
      <alignment horizontal="center" vertical="center" textRotation="90"/>
    </xf>
    <xf numFmtId="0" fontId="0" fillId="0" borderId="12" xfId="0" applyFill="1" applyBorder="1" applyAlignment="1">
      <alignment horizontal="center" vertical="center" textRotation="90"/>
    </xf>
    <xf numFmtId="0" fontId="1" fillId="0" borderId="122" xfId="0" applyFont="1" applyFill="1" applyBorder="1" applyAlignment="1">
      <alignment horizontal="center"/>
    </xf>
    <xf numFmtId="0" fontId="1" fillId="0" borderId="146" xfId="0" applyFont="1" applyFill="1" applyBorder="1" applyAlignment="1">
      <alignment horizontal="center"/>
    </xf>
    <xf numFmtId="0" fontId="1" fillId="0" borderId="145" xfId="0" applyFont="1" applyFill="1" applyBorder="1" applyAlignment="1">
      <alignment horizontal="center"/>
    </xf>
    <xf numFmtId="0" fontId="0" fillId="0" borderId="10" xfId="0" applyFill="1" applyBorder="1" applyAlignment="1">
      <alignment horizontal="center" vertical="center" textRotation="90"/>
    </xf>
    <xf numFmtId="0" fontId="2" fillId="0" borderId="25"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right"/>
    </xf>
    <xf numFmtId="0" fontId="2" fillId="0" borderId="23" xfId="0" applyFont="1" applyBorder="1" applyAlignment="1">
      <alignment horizontal="center" vertical="center"/>
    </xf>
    <xf numFmtId="0" fontId="2" fillId="0" borderId="26" xfId="0" applyFont="1" applyBorder="1" applyAlignment="1">
      <alignment horizontal="center" vertical="center"/>
    </xf>
    <xf numFmtId="0" fontId="2" fillId="0" borderId="79" xfId="0" applyFont="1" applyBorder="1" applyAlignment="1">
      <alignment horizontal="center" vertical="center"/>
    </xf>
    <xf numFmtId="0" fontId="2" fillId="0" borderId="46" xfId="0" applyFont="1" applyBorder="1" applyAlignment="1">
      <alignment horizontal="center" vertical="center"/>
    </xf>
    <xf numFmtId="0" fontId="2" fillId="0" borderId="80" xfId="0" applyFont="1" applyBorder="1" applyAlignment="1">
      <alignment horizontal="center" vertical="center"/>
    </xf>
    <xf numFmtId="0" fontId="2" fillId="0" borderId="48" xfId="0" applyFont="1" applyBorder="1" applyAlignment="1">
      <alignment horizontal="center" vertical="center"/>
    </xf>
    <xf numFmtId="0" fontId="2" fillId="0" borderId="47" xfId="0" applyFont="1" applyBorder="1" applyAlignment="1">
      <alignment horizontal="center" vertical="center"/>
    </xf>
    <xf numFmtId="0" fontId="2" fillId="0" borderId="121" xfId="0" applyFont="1" applyBorder="1" applyAlignment="1">
      <alignment horizontal="center" vertical="center"/>
    </xf>
    <xf numFmtId="0" fontId="2" fillId="0" borderId="49" xfId="0" applyFont="1" applyBorder="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2" fillId="0" borderId="15" xfId="0" applyFont="1" applyBorder="1" applyAlignment="1">
      <alignment horizontal="left" vertical="center"/>
    </xf>
    <xf numFmtId="0" fontId="2" fillId="0" borderId="54" xfId="0" applyFont="1" applyBorder="1" applyAlignment="1">
      <alignment horizontal="left" vertical="center"/>
    </xf>
    <xf numFmtId="0" fontId="2" fillId="0" borderId="15" xfId="0" applyFont="1" applyBorder="1" applyAlignment="1">
      <alignment vertical="center"/>
    </xf>
    <xf numFmtId="0" fontId="2" fillId="0" borderId="53" xfId="0" applyFont="1" applyBorder="1" applyAlignment="1">
      <alignment vertical="center"/>
    </xf>
    <xf numFmtId="0" fontId="2" fillId="0" borderId="14" xfId="0" applyFont="1" applyBorder="1" applyAlignment="1">
      <alignment horizontal="left" vertical="center"/>
    </xf>
    <xf numFmtId="0" fontId="21" fillId="2" borderId="12" xfId="0" applyFont="1" applyFill="1" applyBorder="1" applyAlignment="1">
      <alignment horizontal="right" vertical="center"/>
    </xf>
    <xf numFmtId="0" fontId="21" fillId="2" borderId="171" xfId="0" applyFont="1" applyFill="1" applyBorder="1" applyAlignment="1">
      <alignment horizontal="right" vertical="center"/>
    </xf>
    <xf numFmtId="0" fontId="2" fillId="7" borderId="10" xfId="0" applyFont="1" applyFill="1" applyBorder="1" applyAlignment="1">
      <alignment horizontal="center" vertical="center"/>
    </xf>
    <xf numFmtId="0" fontId="2" fillId="7" borderId="166" xfId="0" applyFont="1" applyFill="1" applyBorder="1" applyAlignment="1">
      <alignment horizontal="center" vertical="center"/>
    </xf>
    <xf numFmtId="0" fontId="2" fillId="7" borderId="94" xfId="0" applyFont="1" applyFill="1" applyBorder="1" applyAlignment="1">
      <alignment horizontal="center" vertical="center"/>
    </xf>
    <xf numFmtId="0" fontId="22" fillId="2" borderId="4" xfId="0" applyFont="1" applyFill="1" applyBorder="1" applyAlignment="1">
      <alignment horizontal="right" vertical="center"/>
    </xf>
    <xf numFmtId="0" fontId="22" fillId="2" borderId="0" xfId="0" applyFont="1" applyFill="1" applyBorder="1" applyAlignment="1">
      <alignment horizontal="right" vertical="center"/>
    </xf>
    <xf numFmtId="0" fontId="21" fillId="2" borderId="4" xfId="0" applyFont="1" applyFill="1" applyBorder="1" applyAlignment="1">
      <alignment horizontal="right" vertical="center"/>
    </xf>
    <xf numFmtId="0" fontId="21" fillId="2" borderId="0" xfId="0" applyFont="1" applyFill="1" applyBorder="1" applyAlignment="1">
      <alignment horizontal="right" vertical="center"/>
    </xf>
    <xf numFmtId="0" fontId="22" fillId="2" borderId="24" xfId="0" applyFont="1" applyFill="1" applyBorder="1" applyAlignment="1">
      <alignment horizontal="right" vertical="center"/>
    </xf>
    <xf numFmtId="0" fontId="22" fillId="2" borderId="1" xfId="0" applyFont="1" applyFill="1" applyBorder="1" applyAlignment="1">
      <alignment horizontal="right" vertical="center"/>
    </xf>
    <xf numFmtId="0" fontId="2" fillId="2" borderId="4" xfId="0" applyFont="1" applyFill="1" applyBorder="1" applyAlignment="1">
      <alignment horizontal="right" vertical="center"/>
    </xf>
    <xf numFmtId="0" fontId="2" fillId="2" borderId="0" xfId="0" applyFont="1" applyFill="1" applyBorder="1" applyAlignment="1">
      <alignment horizontal="right" vertical="center"/>
    </xf>
  </cellXfs>
  <cellStyles count="1">
    <cellStyle name="Normal" xfId="0" builtinId="0"/>
  </cellStyles>
  <dxfs count="10">
    <dxf>
      <font>
        <color theme="0" tint="-0.34998626667073579"/>
      </font>
    </dxf>
    <dxf>
      <font>
        <b/>
        <i val="0"/>
        <color rgb="FF006600"/>
      </font>
    </dxf>
    <dxf>
      <font>
        <color theme="0" tint="-0.34998626667073579"/>
      </font>
    </dxf>
    <dxf>
      <font>
        <b/>
        <i val="0"/>
        <color rgb="FF006600"/>
      </font>
    </dxf>
    <dxf>
      <font>
        <color theme="0" tint="-0.34998626667073579"/>
      </font>
    </dxf>
    <dxf>
      <font>
        <b/>
        <i val="0"/>
        <color rgb="FF006600"/>
      </font>
    </dxf>
    <dxf>
      <font>
        <color theme="0" tint="-0.34998626667073579"/>
      </font>
    </dxf>
    <dxf>
      <font>
        <b/>
        <i val="0"/>
        <color rgb="FF006600"/>
      </font>
    </dxf>
    <dxf>
      <font>
        <color auto="1"/>
      </font>
      <fill>
        <patternFill patternType="solid">
          <fgColor auto="1"/>
          <bgColor theme="0" tint="-0.14996795556505021"/>
        </patternFill>
      </fill>
    </dxf>
    <dxf>
      <font>
        <color auto="1"/>
      </font>
      <fill>
        <patternFill patternType="solid">
          <fgColor auto="1"/>
          <bgColor theme="0" tint="-0.14996795556505021"/>
        </patternFill>
      </fill>
    </dxf>
  </dxfs>
  <tableStyles count="0" defaultTableStyle="TableStyleMedium2" defaultPivotStyle="PivotStyleLight16"/>
  <colors>
    <mruColors>
      <color rgb="FF006600"/>
      <color rgb="FF33CC33"/>
      <color rgb="FFCC66FF"/>
      <color rgb="FFFFCC00"/>
      <color rgb="FF99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43"/>
  <sheetViews>
    <sheetView showGridLines="0" tabSelected="1" workbookViewId="0">
      <pane ySplit="11" topLeftCell="A12" activePane="bottomLeft" state="frozen"/>
      <selection pane="bottomLeft" activeCell="B6" sqref="B6"/>
    </sheetView>
  </sheetViews>
  <sheetFormatPr defaultRowHeight="15" x14ac:dyDescent="0.25"/>
  <cols>
    <col min="1" max="1" width="2.85546875" customWidth="1"/>
    <col min="2" max="2" width="24.85546875" customWidth="1"/>
    <col min="3" max="4" width="10" customWidth="1"/>
    <col min="5" max="5" width="8.5703125" customWidth="1"/>
    <col min="6" max="6" width="6.7109375" customWidth="1"/>
    <col min="7" max="7" width="8.85546875" bestFit="1" customWidth="1"/>
    <col min="8" max="8" width="25.7109375" bestFit="1" customWidth="1"/>
    <col min="9" max="9" width="1.42578125" customWidth="1"/>
    <col min="10" max="10" width="24.85546875" bestFit="1" customWidth="1"/>
    <col min="13" max="13" width="10.7109375" bestFit="1" customWidth="1"/>
  </cols>
  <sheetData>
    <row r="2" spans="2:14" ht="23.25" x14ac:dyDescent="0.25">
      <c r="B2" s="356" t="s">
        <v>77</v>
      </c>
      <c r="C2" s="356"/>
      <c r="D2" s="356"/>
      <c r="E2" s="356"/>
      <c r="F2" s="356"/>
      <c r="G2" s="356"/>
      <c r="H2" s="356"/>
      <c r="I2" s="356"/>
      <c r="J2" s="356"/>
      <c r="K2" s="356"/>
      <c r="L2" s="356"/>
      <c r="M2" s="356"/>
    </row>
    <row r="3" spans="2:14" ht="15" customHeight="1" x14ac:dyDescent="0.25">
      <c r="B3" s="12"/>
      <c r="C3" s="12"/>
      <c r="D3" s="12"/>
      <c r="E3" s="12"/>
      <c r="F3" s="12"/>
      <c r="G3" s="12"/>
      <c r="H3" s="12"/>
      <c r="I3" s="12"/>
      <c r="J3" s="12"/>
      <c r="K3" s="12"/>
      <c r="L3" s="12"/>
      <c r="M3" s="12"/>
    </row>
    <row r="4" spans="2:14" ht="15" customHeight="1" x14ac:dyDescent="0.25">
      <c r="B4" s="11" t="s">
        <v>168</v>
      </c>
      <c r="C4" s="12"/>
      <c r="D4" s="12"/>
      <c r="E4" s="12"/>
      <c r="F4" s="12"/>
      <c r="G4" s="12"/>
      <c r="H4" s="12"/>
      <c r="I4" s="12"/>
      <c r="J4" s="12"/>
      <c r="K4" s="12"/>
      <c r="L4" s="12"/>
      <c r="M4" s="12"/>
    </row>
    <row r="5" spans="2:14" ht="15" customHeight="1" x14ac:dyDescent="0.25">
      <c r="B5" s="11" t="s">
        <v>165</v>
      </c>
      <c r="C5" s="12"/>
      <c r="D5" s="12"/>
      <c r="E5" s="12"/>
      <c r="F5" s="12"/>
      <c r="G5" s="12"/>
      <c r="H5" s="12"/>
      <c r="I5" s="12"/>
      <c r="J5" s="12"/>
      <c r="K5" s="12"/>
      <c r="L5" s="12"/>
      <c r="M5" s="12"/>
    </row>
    <row r="6" spans="2:14" ht="15" customHeight="1" x14ac:dyDescent="0.25">
      <c r="B6" s="11" t="s">
        <v>166</v>
      </c>
      <c r="C6" s="12"/>
      <c r="D6" s="12"/>
      <c r="E6" s="12"/>
      <c r="F6" s="12"/>
      <c r="G6" s="12"/>
      <c r="H6" s="12"/>
      <c r="I6" s="12"/>
      <c r="J6" s="12"/>
      <c r="K6" s="12"/>
      <c r="L6" s="12"/>
      <c r="M6" s="12"/>
    </row>
    <row r="7" spans="2:14" ht="15" customHeight="1" x14ac:dyDescent="0.25">
      <c r="B7" s="11" t="s">
        <v>167</v>
      </c>
      <c r="C7" s="12"/>
      <c r="D7" s="12"/>
      <c r="E7" s="12"/>
      <c r="F7" s="12"/>
      <c r="G7" s="12"/>
      <c r="H7" s="12"/>
      <c r="I7" s="12"/>
      <c r="J7" s="12"/>
      <c r="K7" s="12"/>
      <c r="L7" s="12"/>
      <c r="M7" s="12"/>
    </row>
    <row r="8" spans="2:14" ht="15" customHeight="1" x14ac:dyDescent="0.25">
      <c r="B8" s="11" t="s">
        <v>832</v>
      </c>
      <c r="C8" s="303"/>
      <c r="D8" s="303"/>
      <c r="E8" s="303"/>
      <c r="F8" s="303"/>
      <c r="G8" s="303"/>
      <c r="H8" s="303"/>
      <c r="I8" s="303"/>
      <c r="J8" s="303"/>
      <c r="K8" s="303"/>
      <c r="L8" s="303"/>
      <c r="M8" s="303"/>
    </row>
    <row r="9" spans="2:14" ht="15" customHeight="1" x14ac:dyDescent="0.25">
      <c r="B9" s="11"/>
      <c r="C9" s="50"/>
      <c r="D9" s="50"/>
      <c r="E9" s="50"/>
      <c r="F9" s="50"/>
      <c r="G9" s="50"/>
      <c r="H9" s="50"/>
      <c r="I9" s="50"/>
      <c r="J9" s="50"/>
      <c r="K9" s="50"/>
      <c r="L9" s="50"/>
      <c r="M9" s="50"/>
    </row>
    <row r="10" spans="2:14" ht="15" customHeight="1" x14ac:dyDescent="0.25">
      <c r="B10" s="52"/>
      <c r="C10" s="51"/>
      <c r="D10" s="50"/>
      <c r="E10" s="12"/>
      <c r="F10" s="359" t="s">
        <v>469</v>
      </c>
      <c r="G10" s="359"/>
      <c r="H10" s="53" t="s">
        <v>846</v>
      </c>
      <c r="I10" s="12"/>
      <c r="J10" s="12"/>
      <c r="K10" s="12"/>
      <c r="L10" s="12"/>
      <c r="M10" s="12"/>
    </row>
    <row r="11" spans="2:14" ht="15.75" x14ac:dyDescent="0.25">
      <c r="B11" s="357" t="str">
        <f>"Total: " &amp; (COUNTA(C39:C47)+SUM(C48:C75)+SUM(K39:K55)+C36+K36) &amp; "/" &amp; (COUNTA(D39:D47)+SUM(D48:D75)+SUM(L39:L55)+D36+L36) &amp; " (" &amp; (COUNTA(C39:C47)+SUM(C48:C75)+SUM(K39:K55)+C36+K36)/(COUNTA(D39:D47)+SUM(D48:D75)+SUM(L39:L55)+D36+L36)*100 &amp; "%)"</f>
        <v>Total: 2103/4351 (48.3337163870375%)</v>
      </c>
      <c r="C11" s="357"/>
      <c r="D11" s="357"/>
      <c r="E11" s="357"/>
      <c r="F11" s="357"/>
      <c r="G11" s="357"/>
      <c r="H11" s="357"/>
      <c r="I11" s="357"/>
      <c r="J11" s="357"/>
      <c r="K11" s="357"/>
      <c r="L11" s="357"/>
      <c r="M11" s="357"/>
    </row>
    <row r="12" spans="2:14" ht="15.75" thickBot="1" x14ac:dyDescent="0.3">
      <c r="B12" s="10"/>
    </row>
    <row r="13" spans="2:14" ht="26.25" thickBot="1" x14ac:dyDescent="0.3">
      <c r="B13" s="30" t="s">
        <v>83</v>
      </c>
      <c r="C13" s="31" t="s">
        <v>179</v>
      </c>
      <c r="D13" s="32" t="s">
        <v>137</v>
      </c>
      <c r="E13" s="33" t="s">
        <v>169</v>
      </c>
      <c r="F13" s="34" t="s">
        <v>107</v>
      </c>
      <c r="G13" s="35" t="s">
        <v>170</v>
      </c>
      <c r="H13" s="1"/>
      <c r="J13" s="30" t="s">
        <v>104</v>
      </c>
      <c r="K13" s="31" t="s">
        <v>138</v>
      </c>
      <c r="L13" s="38" t="s">
        <v>107</v>
      </c>
      <c r="M13" s="39" t="s">
        <v>139</v>
      </c>
      <c r="N13" s="9" t="s">
        <v>172</v>
      </c>
    </row>
    <row r="14" spans="2:14" x14ac:dyDescent="0.25">
      <c r="B14" s="26" t="s">
        <v>84</v>
      </c>
      <c r="C14" s="13">
        <v>0</v>
      </c>
      <c r="D14" s="14">
        <v>74</v>
      </c>
      <c r="E14" s="27">
        <v>3</v>
      </c>
      <c r="F14" s="25">
        <v>81</v>
      </c>
      <c r="G14" s="25">
        <v>7</v>
      </c>
      <c r="H14" s="1"/>
      <c r="J14" s="26" t="s">
        <v>84</v>
      </c>
      <c r="K14" s="13">
        <v>13</v>
      </c>
      <c r="L14" s="14">
        <v>14</v>
      </c>
      <c r="M14" s="39">
        <v>1</v>
      </c>
    </row>
    <row r="15" spans="2:14" x14ac:dyDescent="0.25">
      <c r="B15" s="28" t="s">
        <v>85</v>
      </c>
      <c r="C15" s="15">
        <v>0</v>
      </c>
      <c r="D15" s="16">
        <v>13</v>
      </c>
      <c r="E15" s="27">
        <v>0</v>
      </c>
      <c r="F15" s="25">
        <v>13</v>
      </c>
      <c r="G15" s="25">
        <v>0</v>
      </c>
      <c r="H15" s="1"/>
      <c r="J15" s="28" t="s">
        <v>85</v>
      </c>
      <c r="K15" s="15"/>
      <c r="L15" s="16">
        <v>14</v>
      </c>
      <c r="M15" s="39">
        <v>3</v>
      </c>
    </row>
    <row r="16" spans="2:14" x14ac:dyDescent="0.25">
      <c r="B16" s="28" t="s">
        <v>86</v>
      </c>
      <c r="C16" s="15">
        <v>0</v>
      </c>
      <c r="D16" s="16">
        <v>37</v>
      </c>
      <c r="E16" s="27">
        <v>23</v>
      </c>
      <c r="F16" s="25">
        <v>38</v>
      </c>
      <c r="G16" s="25">
        <v>1</v>
      </c>
      <c r="H16" s="1"/>
      <c r="J16" s="28" t="s">
        <v>86</v>
      </c>
      <c r="K16" s="15"/>
      <c r="L16" s="16">
        <v>14</v>
      </c>
      <c r="M16" s="39">
        <v>0</v>
      </c>
    </row>
    <row r="17" spans="2:13" x14ac:dyDescent="0.25">
      <c r="B17" s="28" t="s">
        <v>87</v>
      </c>
      <c r="C17" s="15">
        <v>0</v>
      </c>
      <c r="D17" s="16">
        <v>57</v>
      </c>
      <c r="E17" s="27">
        <v>5</v>
      </c>
      <c r="F17" s="25">
        <v>67</v>
      </c>
      <c r="G17" s="25">
        <v>7</v>
      </c>
      <c r="H17" s="1"/>
      <c r="J17" s="28" t="s">
        <v>87</v>
      </c>
      <c r="K17" s="15"/>
      <c r="L17" s="16">
        <v>2</v>
      </c>
      <c r="M17" s="39">
        <v>0</v>
      </c>
    </row>
    <row r="18" spans="2:13" x14ac:dyDescent="0.25">
      <c r="B18" s="28" t="s">
        <v>88</v>
      </c>
      <c r="C18" s="15">
        <v>0</v>
      </c>
      <c r="D18" s="16">
        <v>0</v>
      </c>
      <c r="E18" s="27">
        <v>0</v>
      </c>
      <c r="F18" s="25">
        <v>0</v>
      </c>
      <c r="G18" s="25">
        <v>0</v>
      </c>
      <c r="H18" s="1"/>
      <c r="J18" s="28" t="s">
        <v>88</v>
      </c>
      <c r="K18" s="15"/>
      <c r="L18" s="16">
        <v>3</v>
      </c>
      <c r="M18" s="39">
        <v>0</v>
      </c>
    </row>
    <row r="19" spans="2:13" x14ac:dyDescent="0.25">
      <c r="B19" s="28" t="s">
        <v>89</v>
      </c>
      <c r="C19" s="15">
        <v>0</v>
      </c>
      <c r="D19" s="16">
        <v>23</v>
      </c>
      <c r="E19" s="27">
        <v>1</v>
      </c>
      <c r="F19" s="25">
        <v>23</v>
      </c>
      <c r="G19" s="25">
        <v>0</v>
      </c>
      <c r="H19" s="1"/>
      <c r="J19" s="28" t="s">
        <v>89</v>
      </c>
      <c r="K19" s="15"/>
      <c r="L19" s="16">
        <v>12</v>
      </c>
      <c r="M19" s="39">
        <v>1</v>
      </c>
    </row>
    <row r="20" spans="2:13" x14ac:dyDescent="0.25">
      <c r="B20" s="28" t="s">
        <v>90</v>
      </c>
      <c r="C20" s="15">
        <v>0</v>
      </c>
      <c r="D20" s="16">
        <v>0</v>
      </c>
      <c r="E20" s="27">
        <v>0</v>
      </c>
      <c r="F20" s="25">
        <v>0</v>
      </c>
      <c r="G20" s="25">
        <v>0</v>
      </c>
      <c r="H20" s="1"/>
      <c r="J20" s="28" t="s">
        <v>90</v>
      </c>
      <c r="K20" s="15"/>
      <c r="L20" s="16">
        <v>0</v>
      </c>
      <c r="M20" s="39">
        <v>0</v>
      </c>
    </row>
    <row r="21" spans="2:13" x14ac:dyDescent="0.25">
      <c r="B21" s="28" t="s">
        <v>91</v>
      </c>
      <c r="C21" s="15">
        <v>0</v>
      </c>
      <c r="D21" s="16">
        <v>10</v>
      </c>
      <c r="E21" s="27">
        <v>0</v>
      </c>
      <c r="F21" s="25">
        <v>10</v>
      </c>
      <c r="G21" s="25">
        <v>0</v>
      </c>
      <c r="H21" s="1"/>
      <c r="J21" s="28" t="s">
        <v>91</v>
      </c>
      <c r="K21" s="15"/>
      <c r="L21" s="16">
        <v>10</v>
      </c>
      <c r="M21" s="39">
        <v>3</v>
      </c>
    </row>
    <row r="22" spans="2:13" x14ac:dyDescent="0.25">
      <c r="B22" s="28" t="s">
        <v>92</v>
      </c>
      <c r="C22" s="15">
        <v>0</v>
      </c>
      <c r="D22" s="16">
        <v>81</v>
      </c>
      <c r="E22" s="27">
        <v>6</v>
      </c>
      <c r="F22" s="25">
        <v>84</v>
      </c>
      <c r="G22" s="25">
        <v>3</v>
      </c>
      <c r="H22" s="1"/>
      <c r="J22" s="28" t="s">
        <v>92</v>
      </c>
      <c r="K22" s="15"/>
      <c r="L22" s="16">
        <v>1</v>
      </c>
      <c r="M22" s="39">
        <v>1</v>
      </c>
    </row>
    <row r="23" spans="2:13" x14ac:dyDescent="0.25">
      <c r="B23" s="28" t="s">
        <v>93</v>
      </c>
      <c r="C23" s="15">
        <v>0</v>
      </c>
      <c r="D23" s="16">
        <v>18</v>
      </c>
      <c r="E23" s="27">
        <v>1</v>
      </c>
      <c r="F23" s="25">
        <v>19</v>
      </c>
      <c r="G23" s="25">
        <v>1</v>
      </c>
      <c r="H23" s="1"/>
      <c r="J23" s="28" t="s">
        <v>93</v>
      </c>
      <c r="K23" s="15"/>
      <c r="L23" s="16">
        <v>14</v>
      </c>
      <c r="M23" s="39">
        <v>1</v>
      </c>
    </row>
    <row r="24" spans="2:13" x14ac:dyDescent="0.25">
      <c r="B24" s="28" t="s">
        <v>94</v>
      </c>
      <c r="C24" s="15">
        <v>0</v>
      </c>
      <c r="D24" s="16">
        <v>55</v>
      </c>
      <c r="E24" s="27">
        <v>54</v>
      </c>
      <c r="F24" s="25">
        <v>56</v>
      </c>
      <c r="G24" s="25">
        <v>1</v>
      </c>
      <c r="H24" s="2" t="s">
        <v>173</v>
      </c>
      <c r="J24" s="28" t="s">
        <v>94</v>
      </c>
      <c r="K24" s="15"/>
      <c r="L24" s="16">
        <v>0</v>
      </c>
      <c r="M24" s="39">
        <v>0</v>
      </c>
    </row>
    <row r="25" spans="2:13" x14ac:dyDescent="0.25">
      <c r="B25" s="28" t="s">
        <v>95</v>
      </c>
      <c r="C25" s="15">
        <v>0</v>
      </c>
      <c r="D25" s="16">
        <v>0</v>
      </c>
      <c r="E25" s="27">
        <v>0</v>
      </c>
      <c r="F25" s="25">
        <v>0</v>
      </c>
      <c r="G25" s="25">
        <v>0</v>
      </c>
      <c r="H25" s="2"/>
      <c r="J25" s="28" t="s">
        <v>95</v>
      </c>
      <c r="K25" s="15"/>
      <c r="L25" s="16">
        <v>2</v>
      </c>
      <c r="M25" s="39">
        <v>1</v>
      </c>
    </row>
    <row r="26" spans="2:13" x14ac:dyDescent="0.25">
      <c r="B26" s="28" t="s">
        <v>96</v>
      </c>
      <c r="C26" s="15">
        <v>0</v>
      </c>
      <c r="D26" s="16">
        <v>0</v>
      </c>
      <c r="E26" s="27">
        <v>0</v>
      </c>
      <c r="F26" s="25">
        <v>0</v>
      </c>
      <c r="G26" s="25">
        <v>0</v>
      </c>
      <c r="H26" s="2"/>
      <c r="J26" s="28" t="s">
        <v>96</v>
      </c>
      <c r="K26" s="15"/>
      <c r="L26" s="16">
        <v>0</v>
      </c>
      <c r="M26" s="39">
        <v>0</v>
      </c>
    </row>
    <row r="27" spans="2:13" x14ac:dyDescent="0.25">
      <c r="B27" s="28" t="s">
        <v>97</v>
      </c>
      <c r="C27" s="15">
        <v>0</v>
      </c>
      <c r="D27" s="16">
        <v>14</v>
      </c>
      <c r="E27" s="27">
        <v>1</v>
      </c>
      <c r="F27" s="25">
        <v>14</v>
      </c>
      <c r="G27" s="25">
        <v>0</v>
      </c>
      <c r="H27" s="2" t="s">
        <v>174</v>
      </c>
      <c r="J27" s="28" t="s">
        <v>97</v>
      </c>
      <c r="K27" s="15"/>
      <c r="L27" s="16">
        <v>14</v>
      </c>
      <c r="M27" s="39">
        <v>2</v>
      </c>
    </row>
    <row r="28" spans="2:13" x14ac:dyDescent="0.25">
      <c r="B28" s="28" t="s">
        <v>98</v>
      </c>
      <c r="C28" s="15">
        <v>0</v>
      </c>
      <c r="D28" s="16">
        <v>4</v>
      </c>
      <c r="E28" s="27">
        <v>4</v>
      </c>
      <c r="F28" s="25">
        <v>4</v>
      </c>
      <c r="G28" s="25">
        <v>0</v>
      </c>
      <c r="H28" s="1"/>
      <c r="J28" s="28" t="s">
        <v>98</v>
      </c>
      <c r="K28" s="15"/>
      <c r="L28" s="16">
        <v>8</v>
      </c>
      <c r="M28" s="39">
        <v>0</v>
      </c>
    </row>
    <row r="29" spans="2:13" x14ac:dyDescent="0.25">
      <c r="B29" s="28" t="s">
        <v>99</v>
      </c>
      <c r="C29" s="15">
        <v>0</v>
      </c>
      <c r="D29" s="16">
        <v>4</v>
      </c>
      <c r="E29" s="27">
        <v>0</v>
      </c>
      <c r="F29" s="25">
        <v>4</v>
      </c>
      <c r="G29" s="25">
        <v>0</v>
      </c>
      <c r="H29" s="1"/>
      <c r="J29" s="28" t="s">
        <v>99</v>
      </c>
      <c r="K29" s="15"/>
      <c r="L29" s="16">
        <v>3</v>
      </c>
      <c r="M29" s="39">
        <v>0</v>
      </c>
    </row>
    <row r="30" spans="2:13" x14ac:dyDescent="0.25">
      <c r="B30" s="28" t="s">
        <v>100</v>
      </c>
      <c r="C30" s="15">
        <v>0</v>
      </c>
      <c r="D30" s="16">
        <v>30</v>
      </c>
      <c r="E30" s="27">
        <v>5</v>
      </c>
      <c r="F30" s="25">
        <v>30</v>
      </c>
      <c r="G30" s="25">
        <v>0</v>
      </c>
      <c r="H30" s="1"/>
      <c r="J30" s="28" t="s">
        <v>100</v>
      </c>
      <c r="K30" s="15"/>
      <c r="L30" s="16">
        <v>8</v>
      </c>
      <c r="M30" s="39">
        <v>1</v>
      </c>
    </row>
    <row r="31" spans="2:13" x14ac:dyDescent="0.25">
      <c r="B31" s="28" t="s">
        <v>101</v>
      </c>
      <c r="C31" s="15">
        <v>0</v>
      </c>
      <c r="D31" s="16">
        <v>9</v>
      </c>
      <c r="E31" s="27">
        <v>4</v>
      </c>
      <c r="F31" s="25">
        <v>9</v>
      </c>
      <c r="G31" s="25">
        <v>0</v>
      </c>
      <c r="H31" s="1"/>
      <c r="J31" s="28" t="s">
        <v>101</v>
      </c>
      <c r="K31" s="15"/>
      <c r="L31" s="16">
        <v>5</v>
      </c>
      <c r="M31" s="39">
        <v>0</v>
      </c>
    </row>
    <row r="32" spans="2:13" x14ac:dyDescent="0.25">
      <c r="B32" s="28" t="s">
        <v>102</v>
      </c>
      <c r="C32" s="15">
        <v>0</v>
      </c>
      <c r="D32" s="16">
        <v>9</v>
      </c>
      <c r="E32" s="27">
        <v>4</v>
      </c>
      <c r="F32" s="25">
        <v>9</v>
      </c>
      <c r="G32" s="25">
        <v>0</v>
      </c>
      <c r="H32" s="1"/>
      <c r="J32" s="28" t="s">
        <v>102</v>
      </c>
      <c r="K32" s="15"/>
      <c r="L32" s="16">
        <v>9</v>
      </c>
      <c r="M32" s="39">
        <v>0</v>
      </c>
    </row>
    <row r="33" spans="2:13" x14ac:dyDescent="0.25">
      <c r="B33" s="28" t="s">
        <v>103</v>
      </c>
      <c r="C33" s="15">
        <v>0</v>
      </c>
      <c r="D33" s="16">
        <v>17</v>
      </c>
      <c r="E33" s="27">
        <v>14</v>
      </c>
      <c r="F33" s="25">
        <v>17</v>
      </c>
      <c r="G33" s="25" t="s">
        <v>171</v>
      </c>
      <c r="H33" s="1"/>
      <c r="J33" s="28" t="s">
        <v>103</v>
      </c>
      <c r="K33" s="15"/>
      <c r="L33" s="16">
        <v>8</v>
      </c>
      <c r="M33" s="39">
        <v>0</v>
      </c>
    </row>
    <row r="34" spans="2:13" x14ac:dyDescent="0.25">
      <c r="B34" s="28" t="s">
        <v>105</v>
      </c>
      <c r="C34" s="15">
        <v>0</v>
      </c>
      <c r="D34" s="16">
        <v>0</v>
      </c>
      <c r="E34" s="27">
        <v>0</v>
      </c>
      <c r="F34" s="25">
        <v>0</v>
      </c>
      <c r="G34" s="25">
        <v>0</v>
      </c>
      <c r="H34" s="1"/>
      <c r="J34" s="28" t="s">
        <v>105</v>
      </c>
      <c r="K34" s="15"/>
      <c r="L34" s="16">
        <v>8</v>
      </c>
      <c r="M34" s="39">
        <v>0</v>
      </c>
    </row>
    <row r="35" spans="2:13" ht="15.75" thickBot="1" x14ac:dyDescent="0.3">
      <c r="B35" s="29" t="s">
        <v>106</v>
      </c>
      <c r="C35" s="17">
        <v>0</v>
      </c>
      <c r="D35" s="18">
        <v>2</v>
      </c>
      <c r="E35" s="27">
        <v>0</v>
      </c>
      <c r="F35" s="25">
        <v>2</v>
      </c>
      <c r="G35" s="25">
        <v>0</v>
      </c>
      <c r="H35" s="1"/>
      <c r="J35" s="29" t="s">
        <v>106</v>
      </c>
      <c r="K35" s="17"/>
      <c r="L35" s="18">
        <v>8</v>
      </c>
      <c r="M35" s="39">
        <v>0</v>
      </c>
    </row>
    <row r="36" spans="2:13" x14ac:dyDescent="0.25">
      <c r="B36" s="11"/>
      <c r="C36" s="8">
        <f>SUM(C14:C35)</f>
        <v>0</v>
      </c>
      <c r="D36" s="8">
        <f>SUM(D14:D35)-1</f>
        <v>456</v>
      </c>
      <c r="E36" s="8">
        <f>SUM(E14:E35)</f>
        <v>125</v>
      </c>
      <c r="F36" s="8">
        <f>SUM(F14:F35)</f>
        <v>480</v>
      </c>
      <c r="G36" s="8">
        <f>SUM(G14:G35)</f>
        <v>20</v>
      </c>
      <c r="H36" s="1"/>
      <c r="J36" s="11"/>
      <c r="K36" s="8">
        <f>SUM(K14:K35)</f>
        <v>13</v>
      </c>
      <c r="L36" s="8">
        <f>SUM(L14:L35)</f>
        <v>157</v>
      </c>
      <c r="M36" s="8">
        <f>SUM(M14:M35)</f>
        <v>14</v>
      </c>
    </row>
    <row r="37" spans="2:13" x14ac:dyDescent="0.25">
      <c r="B37" s="11"/>
      <c r="C37" s="8"/>
      <c r="D37" s="8"/>
      <c r="E37" s="8"/>
      <c r="F37" s="1"/>
      <c r="G37" s="1"/>
      <c r="H37" s="1"/>
    </row>
    <row r="38" spans="2:13" ht="15.75" thickBot="1" x14ac:dyDescent="0.3">
      <c r="B38" s="358" t="s">
        <v>175</v>
      </c>
      <c r="C38" s="358"/>
      <c r="D38" s="358"/>
      <c r="E38" s="8"/>
      <c r="F38" s="1"/>
      <c r="G38" s="1"/>
      <c r="H38" s="1"/>
      <c r="J38" s="358" t="s">
        <v>155</v>
      </c>
      <c r="K38" s="358"/>
      <c r="L38" s="358"/>
      <c r="M38" s="1"/>
    </row>
    <row r="39" spans="2:13" x14ac:dyDescent="0.25">
      <c r="B39" s="36" t="s">
        <v>2</v>
      </c>
      <c r="C39" s="19">
        <v>99</v>
      </c>
      <c r="D39" s="20">
        <v>99</v>
      </c>
      <c r="E39" s="8"/>
      <c r="F39" s="1"/>
      <c r="G39" s="1"/>
      <c r="J39" s="36" t="s">
        <v>147</v>
      </c>
      <c r="K39" s="19">
        <v>0</v>
      </c>
      <c r="L39" s="20">
        <v>243</v>
      </c>
      <c r="M39" s="1"/>
    </row>
    <row r="40" spans="2:13" x14ac:dyDescent="0.25">
      <c r="B40" s="28" t="s">
        <v>108</v>
      </c>
      <c r="C40" s="15">
        <v>99</v>
      </c>
      <c r="D40" s="21">
        <v>99</v>
      </c>
      <c r="E40" s="8"/>
      <c r="F40" s="1"/>
      <c r="G40" s="1"/>
      <c r="J40" s="28" t="s">
        <v>148</v>
      </c>
      <c r="K40" s="15">
        <v>0</v>
      </c>
      <c r="L40" s="21">
        <v>18</v>
      </c>
      <c r="M40" s="1"/>
    </row>
    <row r="41" spans="2:13" x14ac:dyDescent="0.25">
      <c r="B41" s="28" t="s">
        <v>109</v>
      </c>
      <c r="C41" s="15">
        <v>99</v>
      </c>
      <c r="D41" s="21">
        <v>99</v>
      </c>
      <c r="E41" s="8"/>
      <c r="F41" s="1"/>
      <c r="G41" s="1"/>
      <c r="J41" s="28" t="s">
        <v>149</v>
      </c>
      <c r="K41" s="15">
        <v>0</v>
      </c>
      <c r="L41" s="21">
        <v>186</v>
      </c>
      <c r="M41" s="1"/>
    </row>
    <row r="42" spans="2:13" x14ac:dyDescent="0.25">
      <c r="B42" s="28" t="s">
        <v>110</v>
      </c>
      <c r="C42" s="15">
        <v>81</v>
      </c>
      <c r="D42" s="21">
        <v>99</v>
      </c>
      <c r="E42" s="8"/>
      <c r="F42" s="1"/>
      <c r="G42" s="1"/>
      <c r="J42" s="28" t="s">
        <v>150</v>
      </c>
      <c r="K42" s="15">
        <v>0</v>
      </c>
      <c r="L42" s="21">
        <v>6</v>
      </c>
      <c r="M42" s="1"/>
    </row>
    <row r="43" spans="2:13" x14ac:dyDescent="0.25">
      <c r="B43" s="28" t="s">
        <v>111</v>
      </c>
      <c r="C43" s="15">
        <v>99</v>
      </c>
      <c r="D43" s="21">
        <v>99</v>
      </c>
      <c r="E43" s="8"/>
      <c r="F43" s="1"/>
      <c r="G43" s="1"/>
      <c r="J43" s="28" t="s">
        <v>151</v>
      </c>
      <c r="K43" s="15">
        <v>0</v>
      </c>
      <c r="L43" s="21" t="s">
        <v>116</v>
      </c>
      <c r="M43" s="1" t="s">
        <v>833</v>
      </c>
    </row>
    <row r="44" spans="2:13" x14ac:dyDescent="0.25">
      <c r="B44" s="28" t="s">
        <v>112</v>
      </c>
      <c r="C44" s="15">
        <v>99</v>
      </c>
      <c r="D44" s="21">
        <v>99</v>
      </c>
      <c r="E44" s="8"/>
      <c r="F44" s="1"/>
      <c r="G44" s="1"/>
      <c r="J44" s="28" t="s">
        <v>152</v>
      </c>
      <c r="K44" s="15">
        <v>0</v>
      </c>
      <c r="L44" s="21">
        <v>63</v>
      </c>
      <c r="M44" s="1" t="s">
        <v>470</v>
      </c>
    </row>
    <row r="45" spans="2:13" x14ac:dyDescent="0.25">
      <c r="B45" s="28" t="s">
        <v>113</v>
      </c>
      <c r="C45" s="15">
        <v>99</v>
      </c>
      <c r="D45" s="21">
        <v>99</v>
      </c>
      <c r="E45" s="8"/>
      <c r="F45" s="1"/>
      <c r="G45" s="1"/>
      <c r="J45" s="28" t="s">
        <v>182</v>
      </c>
      <c r="K45" s="15">
        <v>0</v>
      </c>
      <c r="L45" s="21">
        <v>164</v>
      </c>
      <c r="M45" s="1"/>
    </row>
    <row r="46" spans="2:13" x14ac:dyDescent="0.25">
      <c r="B46" s="28" t="s">
        <v>114</v>
      </c>
      <c r="C46" s="15">
        <v>99</v>
      </c>
      <c r="D46" s="21">
        <v>99</v>
      </c>
      <c r="E46" s="8"/>
      <c r="F46" s="1"/>
      <c r="G46" s="1"/>
      <c r="J46" s="28" t="s">
        <v>153</v>
      </c>
      <c r="K46" s="15">
        <v>0</v>
      </c>
      <c r="L46" s="21">
        <v>5</v>
      </c>
      <c r="M46" s="1"/>
    </row>
    <row r="47" spans="2:13" x14ac:dyDescent="0.25">
      <c r="B47" s="28" t="s">
        <v>115</v>
      </c>
      <c r="C47" s="15">
        <v>99</v>
      </c>
      <c r="D47" s="21">
        <v>99</v>
      </c>
      <c r="E47" s="8"/>
      <c r="F47" s="1"/>
      <c r="G47" s="1"/>
      <c r="J47" s="28" t="s">
        <v>154</v>
      </c>
      <c r="K47" s="15">
        <v>0</v>
      </c>
      <c r="L47" s="21">
        <v>5</v>
      </c>
      <c r="M47" s="1"/>
    </row>
    <row r="48" spans="2:13" x14ac:dyDescent="0.25">
      <c r="B48" s="28" t="s">
        <v>117</v>
      </c>
      <c r="C48" s="15">
        <v>16</v>
      </c>
      <c r="D48" s="21">
        <v>16</v>
      </c>
      <c r="E48" s="8"/>
      <c r="F48" s="1"/>
      <c r="G48" s="1"/>
      <c r="J48" s="28" t="s">
        <v>156</v>
      </c>
      <c r="K48" s="15">
        <v>0</v>
      </c>
      <c r="L48" s="21">
        <v>5</v>
      </c>
      <c r="M48" s="1"/>
    </row>
    <row r="49" spans="2:13" x14ac:dyDescent="0.25">
      <c r="B49" s="28" t="s">
        <v>118</v>
      </c>
      <c r="C49" s="15">
        <v>16</v>
      </c>
      <c r="D49" s="21">
        <v>16</v>
      </c>
      <c r="E49" s="8"/>
      <c r="F49" s="1"/>
      <c r="G49" s="1"/>
      <c r="J49" s="28" t="s">
        <v>157</v>
      </c>
      <c r="K49" s="15">
        <v>0</v>
      </c>
      <c r="L49" s="21">
        <v>5</v>
      </c>
      <c r="M49" s="1"/>
    </row>
    <row r="50" spans="2:13" x14ac:dyDescent="0.25">
      <c r="B50" s="28" t="s">
        <v>119</v>
      </c>
      <c r="C50" s="15">
        <v>4</v>
      </c>
      <c r="D50" s="21">
        <v>4</v>
      </c>
      <c r="E50" s="8"/>
      <c r="F50" s="1"/>
      <c r="G50" s="1"/>
      <c r="J50" s="28" t="s">
        <v>158</v>
      </c>
      <c r="K50" s="15">
        <v>0</v>
      </c>
      <c r="L50" s="21">
        <v>5</v>
      </c>
      <c r="M50" s="1"/>
    </row>
    <row r="51" spans="2:13" x14ac:dyDescent="0.25">
      <c r="B51" s="28" t="s">
        <v>120</v>
      </c>
      <c r="C51" s="15">
        <v>16</v>
      </c>
      <c r="D51" s="21">
        <v>16</v>
      </c>
      <c r="E51" s="8"/>
      <c r="F51" s="1"/>
      <c r="G51" s="1"/>
      <c r="J51" s="28" t="s">
        <v>282</v>
      </c>
      <c r="K51" s="15">
        <v>0</v>
      </c>
      <c r="L51" s="40">
        <v>1</v>
      </c>
      <c r="M51" s="1"/>
    </row>
    <row r="52" spans="2:13" x14ac:dyDescent="0.25">
      <c r="B52" s="28" t="s">
        <v>121</v>
      </c>
      <c r="C52" s="15">
        <v>16</v>
      </c>
      <c r="D52" s="21">
        <v>16</v>
      </c>
      <c r="E52" s="8"/>
      <c r="F52" s="1"/>
      <c r="G52" s="1"/>
      <c r="J52" s="28" t="s">
        <v>159</v>
      </c>
      <c r="K52" s="15" t="s">
        <v>116</v>
      </c>
      <c r="L52" s="21" t="s">
        <v>116</v>
      </c>
      <c r="M52" s="1" t="s">
        <v>283</v>
      </c>
    </row>
    <row r="53" spans="2:13" x14ac:dyDescent="0.25">
      <c r="B53" s="28" t="s">
        <v>122</v>
      </c>
      <c r="C53" s="15">
        <v>16</v>
      </c>
      <c r="D53" s="21">
        <v>16</v>
      </c>
      <c r="E53" s="8"/>
      <c r="F53" s="1"/>
      <c r="G53" s="1"/>
      <c r="J53" s="28" t="s">
        <v>104</v>
      </c>
      <c r="K53" s="15">
        <f>K36</f>
        <v>13</v>
      </c>
      <c r="L53" s="21">
        <f>L36</f>
        <v>157</v>
      </c>
      <c r="M53" s="8"/>
    </row>
    <row r="54" spans="2:13" x14ac:dyDescent="0.25">
      <c r="B54" s="28" t="s">
        <v>123</v>
      </c>
      <c r="C54" s="15">
        <v>16</v>
      </c>
      <c r="D54" s="21">
        <v>16</v>
      </c>
      <c r="E54" s="8"/>
      <c r="F54" s="1"/>
      <c r="G54" s="1"/>
      <c r="J54" s="28" t="s">
        <v>83</v>
      </c>
      <c r="K54" s="15">
        <f>C36</f>
        <v>0</v>
      </c>
      <c r="L54" s="21">
        <f>D36</f>
        <v>456</v>
      </c>
      <c r="M54" s="8"/>
    </row>
    <row r="55" spans="2:13" ht="15.75" thickBot="1" x14ac:dyDescent="0.3">
      <c r="B55" s="28" t="s">
        <v>124</v>
      </c>
      <c r="C55" s="15">
        <v>16</v>
      </c>
      <c r="D55" s="21">
        <v>16</v>
      </c>
      <c r="E55" s="8"/>
      <c r="F55" s="1"/>
      <c r="G55" s="1"/>
      <c r="J55" s="29" t="s">
        <v>160</v>
      </c>
      <c r="K55" s="17">
        <v>0</v>
      </c>
      <c r="L55" s="24">
        <v>50</v>
      </c>
      <c r="M55" s="8"/>
    </row>
    <row r="56" spans="2:13" x14ac:dyDescent="0.25">
      <c r="B56" s="28" t="s">
        <v>125</v>
      </c>
      <c r="C56" s="15">
        <v>5</v>
      </c>
      <c r="D56" s="21">
        <v>5</v>
      </c>
      <c r="E56" s="8"/>
      <c r="F56" s="1"/>
      <c r="G56" s="1"/>
    </row>
    <row r="57" spans="2:13" ht="15.75" thickBot="1" x14ac:dyDescent="0.3">
      <c r="B57" s="28" t="s">
        <v>126</v>
      </c>
      <c r="C57" s="15">
        <v>5</v>
      </c>
      <c r="D57" s="21">
        <v>5</v>
      </c>
      <c r="E57" s="8"/>
      <c r="F57" s="1"/>
      <c r="G57" s="1"/>
      <c r="J57" s="358" t="s">
        <v>272</v>
      </c>
      <c r="K57" s="358"/>
      <c r="L57" s="358"/>
    </row>
    <row r="58" spans="2:13" x14ac:dyDescent="0.25">
      <c r="B58" s="28" t="s">
        <v>127</v>
      </c>
      <c r="C58" s="15">
        <v>5</v>
      </c>
      <c r="D58" s="21">
        <v>5</v>
      </c>
      <c r="E58" s="8"/>
      <c r="F58" s="1"/>
      <c r="G58" s="1"/>
      <c r="J58" s="36" t="s">
        <v>183</v>
      </c>
      <c r="K58" s="19">
        <v>6</v>
      </c>
      <c r="L58" s="20">
        <v>6</v>
      </c>
    </row>
    <row r="59" spans="2:13" x14ac:dyDescent="0.25">
      <c r="B59" s="28" t="s">
        <v>128</v>
      </c>
      <c r="C59" s="15">
        <v>5</v>
      </c>
      <c r="D59" s="21">
        <v>5</v>
      </c>
      <c r="E59" s="8"/>
      <c r="F59" s="1"/>
      <c r="G59" s="1"/>
      <c r="J59" s="28" t="s">
        <v>184</v>
      </c>
      <c r="K59" s="15">
        <v>2</v>
      </c>
      <c r="L59" s="21">
        <v>1</v>
      </c>
    </row>
    <row r="60" spans="2:13" x14ac:dyDescent="0.25">
      <c r="B60" s="28" t="s">
        <v>129</v>
      </c>
      <c r="C60" s="15">
        <v>5</v>
      </c>
      <c r="D60" s="21">
        <v>5</v>
      </c>
      <c r="E60" s="8"/>
      <c r="F60" s="1"/>
      <c r="G60" s="1"/>
      <c r="J60" s="28" t="s">
        <v>185</v>
      </c>
      <c r="K60" s="15">
        <v>6</v>
      </c>
      <c r="L60" s="21">
        <v>6</v>
      </c>
    </row>
    <row r="61" spans="2:13" x14ac:dyDescent="0.25">
      <c r="B61" s="28" t="s">
        <v>130</v>
      </c>
      <c r="C61" s="15">
        <v>5</v>
      </c>
      <c r="D61" s="21">
        <v>5</v>
      </c>
      <c r="E61" s="8"/>
      <c r="F61" s="1"/>
      <c r="G61" s="1"/>
      <c r="J61" s="28" t="s">
        <v>186</v>
      </c>
      <c r="K61" s="15">
        <v>1</v>
      </c>
      <c r="L61" s="21">
        <v>1</v>
      </c>
    </row>
    <row r="62" spans="2:13" x14ac:dyDescent="0.25">
      <c r="B62" s="28" t="s">
        <v>131</v>
      </c>
      <c r="C62" s="15">
        <v>5</v>
      </c>
      <c r="D62" s="21">
        <v>5</v>
      </c>
      <c r="E62" s="8"/>
      <c r="F62" s="1"/>
      <c r="G62" s="1"/>
      <c r="J62" s="28" t="s">
        <v>187</v>
      </c>
      <c r="K62" s="15">
        <v>7</v>
      </c>
      <c r="L62" s="21">
        <v>4</v>
      </c>
    </row>
    <row r="63" spans="2:13" x14ac:dyDescent="0.25">
      <c r="B63" s="28" t="s">
        <v>132</v>
      </c>
      <c r="C63" s="15">
        <v>5</v>
      </c>
      <c r="D63" s="21">
        <v>5</v>
      </c>
      <c r="E63" s="8"/>
      <c r="F63" s="1"/>
      <c r="G63" s="1"/>
      <c r="J63" s="28" t="s">
        <v>196</v>
      </c>
      <c r="K63" s="15">
        <v>1</v>
      </c>
      <c r="L63" s="21">
        <v>1</v>
      </c>
    </row>
    <row r="64" spans="2:13" x14ac:dyDescent="0.25">
      <c r="B64" s="28" t="s">
        <v>161</v>
      </c>
      <c r="C64" s="15">
        <v>5</v>
      </c>
      <c r="D64" s="21">
        <v>5</v>
      </c>
      <c r="E64" s="2" t="s">
        <v>180</v>
      </c>
      <c r="J64" s="28" t="s">
        <v>188</v>
      </c>
      <c r="K64" s="15">
        <v>3</v>
      </c>
      <c r="L64" s="21">
        <v>3</v>
      </c>
    </row>
    <row r="65" spans="2:12" x14ac:dyDescent="0.25">
      <c r="B65" s="28" t="s">
        <v>133</v>
      </c>
      <c r="C65" s="15">
        <v>718</v>
      </c>
      <c r="D65" s="21">
        <v>999</v>
      </c>
      <c r="E65" s="1"/>
      <c r="J65" s="28" t="s">
        <v>189</v>
      </c>
      <c r="K65" s="15">
        <v>3</v>
      </c>
      <c r="L65" s="21">
        <v>3</v>
      </c>
    </row>
    <row r="66" spans="2:12" x14ac:dyDescent="0.25">
      <c r="B66" s="28" t="s">
        <v>134</v>
      </c>
      <c r="C66" s="15">
        <v>300</v>
      </c>
      <c r="D66" s="21">
        <v>300</v>
      </c>
      <c r="E66" s="1"/>
      <c r="J66" s="28" t="s">
        <v>190</v>
      </c>
      <c r="K66" s="15">
        <v>3</v>
      </c>
      <c r="L66" s="21">
        <v>1</v>
      </c>
    </row>
    <row r="67" spans="2:12" x14ac:dyDescent="0.25">
      <c r="B67" s="28" t="s">
        <v>135</v>
      </c>
      <c r="C67" s="15">
        <v>94</v>
      </c>
      <c r="D67" s="21">
        <v>94</v>
      </c>
      <c r="E67" s="1"/>
      <c r="J67" s="28" t="s">
        <v>191</v>
      </c>
      <c r="K67" s="15">
        <v>1</v>
      </c>
      <c r="L67" s="21">
        <v>1</v>
      </c>
    </row>
    <row r="68" spans="2:12" x14ac:dyDescent="0.25">
      <c r="B68" s="28" t="s">
        <v>136</v>
      </c>
      <c r="C68" s="15">
        <v>148</v>
      </c>
      <c r="D68" s="21">
        <v>150</v>
      </c>
      <c r="E68" s="1"/>
      <c r="J68" s="28" t="s">
        <v>192</v>
      </c>
      <c r="K68" s="15">
        <v>1</v>
      </c>
      <c r="L68" s="21">
        <v>1</v>
      </c>
    </row>
    <row r="69" spans="2:12" x14ac:dyDescent="0.25">
      <c r="B69" s="28" t="s">
        <v>140</v>
      </c>
      <c r="C69" s="15">
        <v>203</v>
      </c>
      <c r="D69" s="21">
        <f>210</f>
        <v>210</v>
      </c>
      <c r="E69" s="1"/>
      <c r="J69" s="28" t="s">
        <v>193</v>
      </c>
      <c r="K69" s="15">
        <v>1</v>
      </c>
      <c r="L69" s="21">
        <v>1</v>
      </c>
    </row>
    <row r="70" spans="2:12" x14ac:dyDescent="0.25">
      <c r="B70" s="28" t="s">
        <v>141</v>
      </c>
      <c r="C70" s="15">
        <v>300</v>
      </c>
      <c r="D70" s="21">
        <f>300</f>
        <v>300</v>
      </c>
      <c r="E70" s="1"/>
      <c r="J70" s="28" t="s">
        <v>194</v>
      </c>
      <c r="K70" s="15">
        <v>1</v>
      </c>
      <c r="L70" s="21">
        <v>1</v>
      </c>
    </row>
    <row r="71" spans="2:12" x14ac:dyDescent="0.25">
      <c r="B71" s="28" t="s">
        <v>142</v>
      </c>
      <c r="C71" s="15">
        <f>COUNTIF(C81:C140,"&gt;0")</f>
        <v>58</v>
      </c>
      <c r="D71" s="21">
        <v>60</v>
      </c>
      <c r="E71" s="2"/>
      <c r="J71" s="28" t="s">
        <v>195</v>
      </c>
      <c r="K71" s="15">
        <v>1</v>
      </c>
      <c r="L71" s="21">
        <v>1</v>
      </c>
    </row>
    <row r="72" spans="2:12" x14ac:dyDescent="0.25">
      <c r="B72" s="28" t="s">
        <v>143</v>
      </c>
      <c r="C72" s="15">
        <v>0</v>
      </c>
      <c r="D72" s="21" t="s">
        <v>116</v>
      </c>
      <c r="E72" s="2" t="s">
        <v>181</v>
      </c>
      <c r="J72" s="28" t="s">
        <v>197</v>
      </c>
      <c r="K72" s="15">
        <v>1</v>
      </c>
      <c r="L72" s="21">
        <v>1</v>
      </c>
    </row>
    <row r="73" spans="2:12" x14ac:dyDescent="0.25">
      <c r="B73" s="28" t="s">
        <v>144</v>
      </c>
      <c r="C73" s="15">
        <v>0</v>
      </c>
      <c r="D73" s="21" t="s">
        <v>116</v>
      </c>
      <c r="E73" s="2" t="s">
        <v>164</v>
      </c>
      <c r="J73" s="28" t="s">
        <v>198</v>
      </c>
      <c r="K73" s="15">
        <v>1</v>
      </c>
      <c r="L73" s="21">
        <v>1</v>
      </c>
    </row>
    <row r="74" spans="2:12" x14ac:dyDescent="0.25">
      <c r="B74" s="28" t="s">
        <v>178</v>
      </c>
      <c r="C74" s="15">
        <f>COUNTIF(K58:K143,"&gt;0")</f>
        <v>86</v>
      </c>
      <c r="D74" s="21">
        <v>86</v>
      </c>
      <c r="E74" s="2" t="s">
        <v>163</v>
      </c>
      <c r="J74" s="28" t="s">
        <v>199</v>
      </c>
      <c r="K74" s="15">
        <v>2</v>
      </c>
      <c r="L74" s="21">
        <v>2</v>
      </c>
    </row>
    <row r="75" spans="2:12" x14ac:dyDescent="0.25">
      <c r="B75" s="28" t="s">
        <v>145</v>
      </c>
      <c r="C75" s="15" t="s">
        <v>116</v>
      </c>
      <c r="D75" s="21" t="s">
        <v>116</v>
      </c>
      <c r="E75" s="2" t="s">
        <v>163</v>
      </c>
      <c r="J75" s="28" t="s">
        <v>200</v>
      </c>
      <c r="K75" s="15">
        <v>1</v>
      </c>
      <c r="L75" s="21">
        <v>1</v>
      </c>
    </row>
    <row r="76" spans="2:12" x14ac:dyDescent="0.25">
      <c r="B76" s="37" t="s">
        <v>176</v>
      </c>
      <c r="C76" s="22" t="s">
        <v>116</v>
      </c>
      <c r="D76" s="23" t="s">
        <v>116</v>
      </c>
      <c r="E76" s="2"/>
      <c r="J76" s="28" t="s">
        <v>201</v>
      </c>
      <c r="K76" s="15">
        <v>3</v>
      </c>
      <c r="L76" s="21">
        <v>3</v>
      </c>
    </row>
    <row r="77" spans="2:12" x14ac:dyDescent="0.25">
      <c r="B77" s="37" t="s">
        <v>177</v>
      </c>
      <c r="C77" s="22" t="s">
        <v>116</v>
      </c>
      <c r="D77" s="23" t="s">
        <v>116</v>
      </c>
      <c r="E77" s="2"/>
      <c r="J77" s="28" t="s">
        <v>202</v>
      </c>
      <c r="K77" s="15">
        <v>1</v>
      </c>
      <c r="L77" s="21">
        <v>1</v>
      </c>
    </row>
    <row r="78" spans="2:12" ht="15.75" thickBot="1" x14ac:dyDescent="0.3">
      <c r="B78" s="29" t="s">
        <v>146</v>
      </c>
      <c r="C78" s="17">
        <v>43807493</v>
      </c>
      <c r="D78" s="24">
        <v>999999999</v>
      </c>
      <c r="E78" s="2" t="s">
        <v>162</v>
      </c>
      <c r="J78" s="28" t="s">
        <v>203</v>
      </c>
      <c r="K78" s="15">
        <v>3</v>
      </c>
      <c r="L78" s="21">
        <v>3</v>
      </c>
    </row>
    <row r="79" spans="2:12" x14ac:dyDescent="0.25">
      <c r="B79" s="11"/>
      <c r="C79" s="8"/>
      <c r="D79" s="8"/>
      <c r="E79" s="1"/>
      <c r="J79" s="28" t="s">
        <v>204</v>
      </c>
      <c r="K79" s="15">
        <v>2</v>
      </c>
      <c r="L79" s="21">
        <v>2</v>
      </c>
    </row>
    <row r="80" spans="2:12" ht="15.75" thickBot="1" x14ac:dyDescent="0.3">
      <c r="B80" s="355" t="s">
        <v>533</v>
      </c>
      <c r="C80" s="355"/>
      <c r="D80" s="355"/>
      <c r="J80" s="28" t="s">
        <v>271</v>
      </c>
      <c r="K80" s="15">
        <v>2</v>
      </c>
      <c r="L80" s="21">
        <v>2</v>
      </c>
    </row>
    <row r="81" spans="2:12" x14ac:dyDescent="0.25">
      <c r="B81" s="58" t="s">
        <v>476</v>
      </c>
      <c r="C81" s="19">
        <v>14</v>
      </c>
      <c r="D81" s="20">
        <v>99</v>
      </c>
      <c r="J81" s="28" t="s">
        <v>205</v>
      </c>
      <c r="K81" s="15">
        <v>1</v>
      </c>
      <c r="L81" s="21">
        <v>1</v>
      </c>
    </row>
    <row r="82" spans="2:12" x14ac:dyDescent="0.25">
      <c r="B82" s="59" t="s">
        <v>477</v>
      </c>
      <c r="C82" s="15">
        <v>53</v>
      </c>
      <c r="D82" s="21">
        <v>99</v>
      </c>
      <c r="J82" s="28" t="s">
        <v>206</v>
      </c>
      <c r="K82" s="15">
        <v>7</v>
      </c>
      <c r="L82" s="21">
        <v>7</v>
      </c>
    </row>
    <row r="83" spans="2:12" x14ac:dyDescent="0.25">
      <c r="B83" s="59" t="s">
        <v>478</v>
      </c>
      <c r="C83" s="15">
        <v>7</v>
      </c>
      <c r="D83" s="21">
        <v>99</v>
      </c>
      <c r="J83" s="28" t="s">
        <v>207</v>
      </c>
      <c r="K83" s="15">
        <v>1</v>
      </c>
      <c r="L83" s="21">
        <v>1</v>
      </c>
    </row>
    <row r="84" spans="2:12" x14ac:dyDescent="0.25">
      <c r="B84" s="59" t="s">
        <v>479</v>
      </c>
      <c r="C84" s="15">
        <v>45</v>
      </c>
      <c r="D84" s="21">
        <v>99</v>
      </c>
      <c r="J84" s="28" t="s">
        <v>208</v>
      </c>
      <c r="K84" s="15">
        <v>7</v>
      </c>
      <c r="L84" s="21">
        <v>7</v>
      </c>
    </row>
    <row r="85" spans="2:12" x14ac:dyDescent="0.25">
      <c r="B85" s="59" t="s">
        <v>480</v>
      </c>
      <c r="C85" s="15">
        <v>74</v>
      </c>
      <c r="D85" s="21">
        <v>99</v>
      </c>
      <c r="J85" s="28" t="s">
        <v>209</v>
      </c>
      <c r="K85" s="15">
        <v>1</v>
      </c>
      <c r="L85" s="21">
        <v>1</v>
      </c>
    </row>
    <row r="86" spans="2:12" x14ac:dyDescent="0.25">
      <c r="B86" s="59" t="s">
        <v>481</v>
      </c>
      <c r="C86" s="15">
        <v>9</v>
      </c>
      <c r="D86" s="21">
        <v>99</v>
      </c>
      <c r="J86" s="28" t="s">
        <v>210</v>
      </c>
      <c r="K86" s="15">
        <v>3</v>
      </c>
      <c r="L86" s="21">
        <v>3</v>
      </c>
    </row>
    <row r="87" spans="2:12" x14ac:dyDescent="0.25">
      <c r="B87" s="59" t="s">
        <v>482</v>
      </c>
      <c r="C87" s="15">
        <v>3</v>
      </c>
      <c r="D87" s="21">
        <v>99</v>
      </c>
      <c r="J87" s="28" t="s">
        <v>211</v>
      </c>
      <c r="K87" s="15">
        <v>1</v>
      </c>
      <c r="L87" s="21">
        <v>1</v>
      </c>
    </row>
    <row r="88" spans="2:12" x14ac:dyDescent="0.25">
      <c r="B88" s="59" t="s">
        <v>843</v>
      </c>
      <c r="C88" s="15">
        <v>1</v>
      </c>
      <c r="D88" s="21">
        <v>99</v>
      </c>
      <c r="J88" s="28" t="s">
        <v>212</v>
      </c>
      <c r="K88" s="15">
        <v>1</v>
      </c>
      <c r="L88" s="21">
        <v>1</v>
      </c>
    </row>
    <row r="89" spans="2:12" x14ac:dyDescent="0.25">
      <c r="B89" s="59" t="s">
        <v>483</v>
      </c>
      <c r="C89" s="15">
        <v>24</v>
      </c>
      <c r="D89" s="21">
        <v>99</v>
      </c>
      <c r="J89" s="28" t="s">
        <v>213</v>
      </c>
      <c r="K89" s="15">
        <v>2</v>
      </c>
      <c r="L89" s="21">
        <v>1</v>
      </c>
    </row>
    <row r="90" spans="2:12" x14ac:dyDescent="0.25">
      <c r="B90" s="59" t="s">
        <v>484</v>
      </c>
      <c r="C90" s="15">
        <v>8</v>
      </c>
      <c r="D90" s="21">
        <v>99</v>
      </c>
      <c r="J90" s="28" t="s">
        <v>214</v>
      </c>
      <c r="K90" s="15">
        <v>7</v>
      </c>
      <c r="L90" s="21">
        <v>7</v>
      </c>
    </row>
    <row r="91" spans="2:12" x14ac:dyDescent="0.25">
      <c r="B91" s="59" t="s">
        <v>485</v>
      </c>
      <c r="C91" s="15">
        <v>0</v>
      </c>
      <c r="D91" s="21">
        <v>99</v>
      </c>
      <c r="J91" s="28" t="s">
        <v>215</v>
      </c>
      <c r="K91" s="15">
        <v>2</v>
      </c>
      <c r="L91" s="21">
        <v>2</v>
      </c>
    </row>
    <row r="92" spans="2:12" x14ac:dyDescent="0.25">
      <c r="B92" s="59" t="s">
        <v>486</v>
      </c>
      <c r="C92" s="15">
        <v>2</v>
      </c>
      <c r="D92" s="21">
        <v>99</v>
      </c>
      <c r="J92" s="28" t="s">
        <v>216</v>
      </c>
      <c r="K92" s="15">
        <v>1</v>
      </c>
      <c r="L92" s="21">
        <v>1</v>
      </c>
    </row>
    <row r="93" spans="2:12" x14ac:dyDescent="0.25">
      <c r="B93" s="59" t="s">
        <v>487</v>
      </c>
      <c r="C93" s="15">
        <v>46</v>
      </c>
      <c r="D93" s="21">
        <v>99</v>
      </c>
      <c r="J93" s="28" t="s">
        <v>217</v>
      </c>
      <c r="K93" s="15">
        <v>1</v>
      </c>
      <c r="L93" s="21">
        <v>1</v>
      </c>
    </row>
    <row r="94" spans="2:12" x14ac:dyDescent="0.25">
      <c r="B94" s="59" t="s">
        <v>488</v>
      </c>
      <c r="C94" s="15">
        <v>6</v>
      </c>
      <c r="D94" s="21">
        <v>99</v>
      </c>
      <c r="J94" s="28" t="s">
        <v>218</v>
      </c>
      <c r="K94" s="15">
        <v>1</v>
      </c>
      <c r="L94" s="21">
        <v>1</v>
      </c>
    </row>
    <row r="95" spans="2:12" x14ac:dyDescent="0.25">
      <c r="B95" s="59" t="s">
        <v>489</v>
      </c>
      <c r="C95" s="15">
        <v>23</v>
      </c>
      <c r="D95" s="21">
        <v>99</v>
      </c>
      <c r="F95" s="1"/>
      <c r="G95" s="1"/>
      <c r="J95" s="28" t="s">
        <v>219</v>
      </c>
      <c r="K95" s="15">
        <v>4</v>
      </c>
      <c r="L95" s="21">
        <v>3</v>
      </c>
    </row>
    <row r="96" spans="2:12" x14ac:dyDescent="0.25">
      <c r="B96" s="59" t="s">
        <v>490</v>
      </c>
      <c r="C96" s="15">
        <v>15</v>
      </c>
      <c r="D96" s="21">
        <v>99</v>
      </c>
      <c r="F96" s="1"/>
      <c r="G96" s="1"/>
      <c r="J96" s="28" t="s">
        <v>220</v>
      </c>
      <c r="K96" s="15">
        <v>1</v>
      </c>
      <c r="L96" s="21">
        <v>1</v>
      </c>
    </row>
    <row r="97" spans="2:12" x14ac:dyDescent="0.25">
      <c r="B97" s="59" t="s">
        <v>491</v>
      </c>
      <c r="C97" s="15">
        <v>15</v>
      </c>
      <c r="D97" s="21">
        <v>99</v>
      </c>
      <c r="F97" s="1"/>
      <c r="G97" s="1"/>
      <c r="J97" s="28" t="s">
        <v>221</v>
      </c>
      <c r="K97" s="15">
        <v>1</v>
      </c>
      <c r="L97" s="21">
        <v>1</v>
      </c>
    </row>
    <row r="98" spans="2:12" x14ac:dyDescent="0.25">
      <c r="B98" s="59" t="s">
        <v>534</v>
      </c>
      <c r="C98" s="15">
        <v>13</v>
      </c>
      <c r="D98" s="21">
        <v>99</v>
      </c>
      <c r="J98" s="28" t="s">
        <v>222</v>
      </c>
      <c r="K98" s="15">
        <v>1</v>
      </c>
      <c r="L98" s="21">
        <v>1</v>
      </c>
    </row>
    <row r="99" spans="2:12" x14ac:dyDescent="0.25">
      <c r="B99" s="59" t="s">
        <v>492</v>
      </c>
      <c r="C99" s="15">
        <v>13</v>
      </c>
      <c r="D99" s="21">
        <v>99</v>
      </c>
      <c r="J99" s="28" t="s">
        <v>223</v>
      </c>
      <c r="K99" s="15">
        <v>4</v>
      </c>
      <c r="L99" s="21">
        <v>4</v>
      </c>
    </row>
    <row r="100" spans="2:12" x14ac:dyDescent="0.25">
      <c r="B100" s="59" t="s">
        <v>493</v>
      </c>
      <c r="C100" s="15">
        <v>12</v>
      </c>
      <c r="D100" s="21">
        <v>99</v>
      </c>
      <c r="J100" s="28" t="s">
        <v>224</v>
      </c>
      <c r="K100" s="15">
        <v>1</v>
      </c>
      <c r="L100" s="21">
        <v>1</v>
      </c>
    </row>
    <row r="101" spans="2:12" x14ac:dyDescent="0.25">
      <c r="B101" s="59" t="s">
        <v>494</v>
      </c>
      <c r="C101" s="15">
        <v>3</v>
      </c>
      <c r="D101" s="21">
        <v>99</v>
      </c>
      <c r="J101" s="28" t="s">
        <v>225</v>
      </c>
      <c r="K101" s="15">
        <v>1</v>
      </c>
      <c r="L101" s="21">
        <v>1</v>
      </c>
    </row>
    <row r="102" spans="2:12" x14ac:dyDescent="0.25">
      <c r="B102" s="59" t="s">
        <v>495</v>
      </c>
      <c r="C102" s="15">
        <v>12</v>
      </c>
      <c r="D102" s="21">
        <v>99</v>
      </c>
      <c r="J102" s="28" t="s">
        <v>226</v>
      </c>
      <c r="K102" s="15">
        <v>2</v>
      </c>
      <c r="L102" s="21">
        <v>2</v>
      </c>
    </row>
    <row r="103" spans="2:12" x14ac:dyDescent="0.25">
      <c r="B103" s="59" t="s">
        <v>496</v>
      </c>
      <c r="C103" s="15">
        <v>2</v>
      </c>
      <c r="D103" s="21">
        <v>99</v>
      </c>
      <c r="J103" s="28" t="s">
        <v>227</v>
      </c>
      <c r="K103" s="15">
        <v>4</v>
      </c>
      <c r="L103" s="21">
        <v>4</v>
      </c>
    </row>
    <row r="104" spans="2:12" x14ac:dyDescent="0.25">
      <c r="B104" s="59" t="s">
        <v>497</v>
      </c>
      <c r="C104" s="15">
        <v>5</v>
      </c>
      <c r="D104" s="21">
        <v>99</v>
      </c>
      <c r="J104" s="28" t="s">
        <v>228</v>
      </c>
      <c r="K104" s="15">
        <v>1</v>
      </c>
      <c r="L104" s="21">
        <v>1</v>
      </c>
    </row>
    <row r="105" spans="2:12" x14ac:dyDescent="0.25">
      <c r="B105" s="59" t="s">
        <v>498</v>
      </c>
      <c r="C105" s="15">
        <v>3</v>
      </c>
      <c r="D105" s="21">
        <v>99</v>
      </c>
      <c r="J105" s="28" t="s">
        <v>229</v>
      </c>
      <c r="K105" s="15">
        <v>1</v>
      </c>
      <c r="L105" s="21">
        <v>1</v>
      </c>
    </row>
    <row r="106" spans="2:12" x14ac:dyDescent="0.25">
      <c r="B106" s="59" t="s">
        <v>499</v>
      </c>
      <c r="C106" s="15">
        <v>5</v>
      </c>
      <c r="D106" s="21">
        <v>99</v>
      </c>
      <c r="J106" s="28" t="s">
        <v>230</v>
      </c>
      <c r="K106" s="15">
        <v>1</v>
      </c>
      <c r="L106" s="21">
        <v>1</v>
      </c>
    </row>
    <row r="107" spans="2:12" x14ac:dyDescent="0.25">
      <c r="B107" s="59" t="s">
        <v>500</v>
      </c>
      <c r="C107" s="15">
        <v>1</v>
      </c>
      <c r="D107" s="21">
        <v>99</v>
      </c>
      <c r="J107" s="28" t="s">
        <v>231</v>
      </c>
      <c r="K107" s="15">
        <v>1</v>
      </c>
      <c r="L107" s="21">
        <v>1</v>
      </c>
    </row>
    <row r="108" spans="2:12" x14ac:dyDescent="0.25">
      <c r="B108" s="59" t="s">
        <v>501</v>
      </c>
      <c r="C108" s="15">
        <v>8</v>
      </c>
      <c r="D108" s="21">
        <v>99</v>
      </c>
      <c r="J108" s="28" t="s">
        <v>232</v>
      </c>
      <c r="K108" s="15">
        <v>1</v>
      </c>
      <c r="L108" s="21">
        <v>1</v>
      </c>
    </row>
    <row r="109" spans="2:12" x14ac:dyDescent="0.25">
      <c r="B109" s="59" t="s">
        <v>502</v>
      </c>
      <c r="C109" s="15">
        <v>10</v>
      </c>
      <c r="D109" s="21">
        <v>99</v>
      </c>
      <c r="J109" s="28" t="s">
        <v>233</v>
      </c>
      <c r="K109" s="15">
        <v>1</v>
      </c>
      <c r="L109" s="21">
        <v>1</v>
      </c>
    </row>
    <row r="110" spans="2:12" x14ac:dyDescent="0.25">
      <c r="B110" s="59" t="s">
        <v>503</v>
      </c>
      <c r="C110" s="15">
        <v>9</v>
      </c>
      <c r="D110" s="21">
        <v>99</v>
      </c>
      <c r="J110" s="28" t="s">
        <v>234</v>
      </c>
      <c r="K110" s="15">
        <v>1</v>
      </c>
      <c r="L110" s="21">
        <v>1</v>
      </c>
    </row>
    <row r="111" spans="2:12" x14ac:dyDescent="0.25">
      <c r="B111" s="59" t="s">
        <v>504</v>
      </c>
      <c r="C111" s="15">
        <v>11</v>
      </c>
      <c r="D111" s="21">
        <v>99</v>
      </c>
      <c r="J111" s="28" t="s">
        <v>235</v>
      </c>
      <c r="K111" s="15">
        <v>2</v>
      </c>
      <c r="L111" s="21">
        <v>1</v>
      </c>
    </row>
    <row r="112" spans="2:12" x14ac:dyDescent="0.25">
      <c r="B112" s="59" t="s">
        <v>507</v>
      </c>
      <c r="C112" s="15">
        <v>9</v>
      </c>
      <c r="D112" s="21">
        <v>99</v>
      </c>
      <c r="J112" s="28" t="s">
        <v>236</v>
      </c>
      <c r="K112" s="15">
        <v>1</v>
      </c>
      <c r="L112" s="21">
        <v>1</v>
      </c>
    </row>
    <row r="113" spans="2:13" x14ac:dyDescent="0.25">
      <c r="B113" s="59" t="s">
        <v>505</v>
      </c>
      <c r="C113" s="15">
        <v>2</v>
      </c>
      <c r="D113" s="21">
        <v>99</v>
      </c>
      <c r="J113" s="28" t="s">
        <v>237</v>
      </c>
      <c r="K113" s="15">
        <v>1</v>
      </c>
      <c r="L113" s="21">
        <v>1</v>
      </c>
    </row>
    <row r="114" spans="2:13" x14ac:dyDescent="0.25">
      <c r="B114" s="59" t="s">
        <v>506</v>
      </c>
      <c r="C114" s="15">
        <v>1</v>
      </c>
      <c r="D114" s="21">
        <v>99</v>
      </c>
      <c r="J114" s="28" t="s">
        <v>238</v>
      </c>
      <c r="K114" s="15">
        <v>3</v>
      </c>
      <c r="L114" s="21">
        <v>2</v>
      </c>
    </row>
    <row r="115" spans="2:13" x14ac:dyDescent="0.25">
      <c r="B115" s="59" t="s">
        <v>508</v>
      </c>
      <c r="C115" s="15">
        <v>15</v>
      </c>
      <c r="D115" s="21">
        <v>99</v>
      </c>
      <c r="J115" s="28" t="s">
        <v>239</v>
      </c>
      <c r="K115" s="15">
        <v>2</v>
      </c>
      <c r="L115" s="21">
        <v>2</v>
      </c>
    </row>
    <row r="116" spans="2:13" x14ac:dyDescent="0.25">
      <c r="B116" s="59" t="s">
        <v>511</v>
      </c>
      <c r="C116" s="15">
        <v>1</v>
      </c>
      <c r="D116" s="21">
        <v>99</v>
      </c>
      <c r="J116" s="28" t="s">
        <v>240</v>
      </c>
      <c r="K116" s="15">
        <v>1</v>
      </c>
      <c r="L116" s="21">
        <v>1</v>
      </c>
    </row>
    <row r="117" spans="2:13" x14ac:dyDescent="0.25">
      <c r="B117" s="59" t="s">
        <v>510</v>
      </c>
      <c r="C117" s="15">
        <v>99</v>
      </c>
      <c r="D117" s="21">
        <v>99</v>
      </c>
      <c r="J117" s="28" t="s">
        <v>241</v>
      </c>
      <c r="K117" s="15">
        <v>2</v>
      </c>
      <c r="L117" s="21">
        <v>1</v>
      </c>
    </row>
    <row r="118" spans="2:13" x14ac:dyDescent="0.25">
      <c r="B118" s="59" t="s">
        <v>509</v>
      </c>
      <c r="C118" s="15">
        <v>4</v>
      </c>
      <c r="D118" s="21">
        <v>99</v>
      </c>
      <c r="J118" s="28" t="s">
        <v>242</v>
      </c>
      <c r="K118" s="15">
        <v>2</v>
      </c>
      <c r="L118" s="21">
        <v>2</v>
      </c>
    </row>
    <row r="119" spans="2:13" x14ac:dyDescent="0.25">
      <c r="B119" s="59" t="s">
        <v>512</v>
      </c>
      <c r="C119" s="15">
        <v>13</v>
      </c>
      <c r="D119" s="21">
        <v>99</v>
      </c>
      <c r="J119" s="28" t="s">
        <v>243</v>
      </c>
      <c r="K119" s="15">
        <v>2</v>
      </c>
      <c r="L119" s="21">
        <v>1</v>
      </c>
    </row>
    <row r="120" spans="2:13" x14ac:dyDescent="0.25">
      <c r="B120" s="59" t="s">
        <v>513</v>
      </c>
      <c r="C120" s="15">
        <v>63</v>
      </c>
      <c r="D120" s="21">
        <v>99</v>
      </c>
      <c r="J120" s="28" t="s">
        <v>244</v>
      </c>
      <c r="K120" s="15">
        <v>2</v>
      </c>
      <c r="L120" s="21">
        <v>2</v>
      </c>
    </row>
    <row r="121" spans="2:13" x14ac:dyDescent="0.25">
      <c r="B121" s="59" t="s">
        <v>517</v>
      </c>
      <c r="C121" s="15">
        <v>36</v>
      </c>
      <c r="D121" s="21">
        <v>99</v>
      </c>
      <c r="J121" s="28" t="s">
        <v>245</v>
      </c>
      <c r="K121" s="15">
        <v>7</v>
      </c>
      <c r="L121" s="21">
        <v>7</v>
      </c>
    </row>
    <row r="122" spans="2:13" x14ac:dyDescent="0.25">
      <c r="B122" s="59" t="s">
        <v>519</v>
      </c>
      <c r="C122" s="15">
        <v>19</v>
      </c>
      <c r="D122" s="21">
        <v>99</v>
      </c>
      <c r="J122" s="28" t="s">
        <v>246</v>
      </c>
      <c r="K122" s="15">
        <v>2</v>
      </c>
      <c r="L122" s="21">
        <v>1</v>
      </c>
    </row>
    <row r="123" spans="2:13" x14ac:dyDescent="0.25">
      <c r="B123" s="59" t="s">
        <v>515</v>
      </c>
      <c r="C123" s="15">
        <v>8</v>
      </c>
      <c r="D123" s="21">
        <v>99</v>
      </c>
      <c r="J123" s="28" t="s">
        <v>247</v>
      </c>
      <c r="K123" s="15">
        <v>1</v>
      </c>
      <c r="L123" s="21">
        <v>1</v>
      </c>
    </row>
    <row r="124" spans="2:13" x14ac:dyDescent="0.25">
      <c r="B124" s="59" t="s">
        <v>516</v>
      </c>
      <c r="C124" s="15">
        <v>7</v>
      </c>
      <c r="D124" s="21">
        <v>99</v>
      </c>
      <c r="J124" s="28" t="s">
        <v>248</v>
      </c>
      <c r="K124" s="15">
        <v>2</v>
      </c>
      <c r="L124" s="21">
        <v>1</v>
      </c>
      <c r="M124" s="1"/>
    </row>
    <row r="125" spans="2:13" x14ac:dyDescent="0.25">
      <c r="B125" s="59" t="s">
        <v>514</v>
      </c>
      <c r="C125" s="15">
        <v>1</v>
      </c>
      <c r="D125" s="21">
        <v>99</v>
      </c>
      <c r="J125" s="28" t="s">
        <v>249</v>
      </c>
      <c r="K125" s="15">
        <v>3</v>
      </c>
      <c r="L125" s="21">
        <v>3</v>
      </c>
      <c r="M125" s="1"/>
    </row>
    <row r="126" spans="2:13" x14ac:dyDescent="0.25">
      <c r="B126" s="59" t="s">
        <v>520</v>
      </c>
      <c r="C126" s="15">
        <v>1</v>
      </c>
      <c r="D126" s="21">
        <v>99</v>
      </c>
      <c r="J126" s="28" t="s">
        <v>250</v>
      </c>
      <c r="K126" s="15">
        <v>1</v>
      </c>
      <c r="L126" s="21">
        <v>1</v>
      </c>
    </row>
    <row r="127" spans="2:13" x14ac:dyDescent="0.25">
      <c r="B127" s="59" t="s">
        <v>518</v>
      </c>
      <c r="C127" s="15">
        <v>1</v>
      </c>
      <c r="D127" s="21">
        <v>99</v>
      </c>
      <c r="J127" s="28" t="s">
        <v>251</v>
      </c>
      <c r="K127" s="15">
        <v>1</v>
      </c>
      <c r="L127" s="21">
        <v>1</v>
      </c>
    </row>
    <row r="128" spans="2:13" x14ac:dyDescent="0.25">
      <c r="B128" s="59" t="s">
        <v>521</v>
      </c>
      <c r="C128" s="15">
        <v>4</v>
      </c>
      <c r="D128" s="21">
        <v>99</v>
      </c>
      <c r="J128" s="28" t="s">
        <v>252</v>
      </c>
      <c r="K128" s="15">
        <v>3</v>
      </c>
      <c r="L128" s="21">
        <v>3</v>
      </c>
    </row>
    <row r="129" spans="2:12" x14ac:dyDescent="0.25">
      <c r="B129" s="59" t="s">
        <v>522</v>
      </c>
      <c r="C129" s="15">
        <v>3</v>
      </c>
      <c r="D129" s="21">
        <v>99</v>
      </c>
      <c r="J129" s="28" t="s">
        <v>253</v>
      </c>
      <c r="K129" s="15">
        <v>1</v>
      </c>
      <c r="L129" s="21">
        <v>1</v>
      </c>
    </row>
    <row r="130" spans="2:12" x14ac:dyDescent="0.25">
      <c r="B130" s="59" t="s">
        <v>523</v>
      </c>
      <c r="C130" s="15">
        <v>2</v>
      </c>
      <c r="D130" s="21">
        <v>99</v>
      </c>
      <c r="J130" s="28" t="s">
        <v>254</v>
      </c>
      <c r="K130" s="15">
        <v>1</v>
      </c>
      <c r="L130" s="21">
        <v>1</v>
      </c>
    </row>
    <row r="131" spans="2:12" x14ac:dyDescent="0.25">
      <c r="B131" s="59" t="s">
        <v>524</v>
      </c>
      <c r="C131" s="15">
        <v>4</v>
      </c>
      <c r="D131" s="21">
        <v>99</v>
      </c>
      <c r="J131" s="28" t="s">
        <v>255</v>
      </c>
      <c r="K131" s="15">
        <v>4</v>
      </c>
      <c r="L131" s="21">
        <v>3</v>
      </c>
    </row>
    <row r="132" spans="2:12" x14ac:dyDescent="0.25">
      <c r="B132" s="59" t="s">
        <v>525</v>
      </c>
      <c r="C132" s="15">
        <v>4</v>
      </c>
      <c r="D132" s="21">
        <v>99</v>
      </c>
      <c r="J132" s="28" t="s">
        <v>256</v>
      </c>
      <c r="K132" s="15">
        <v>1</v>
      </c>
      <c r="L132" s="21">
        <v>1</v>
      </c>
    </row>
    <row r="133" spans="2:12" x14ac:dyDescent="0.25">
      <c r="B133" s="59" t="s">
        <v>526</v>
      </c>
      <c r="C133" s="15">
        <v>16</v>
      </c>
      <c r="D133" s="21">
        <v>99</v>
      </c>
      <c r="J133" s="28" t="s">
        <v>257</v>
      </c>
      <c r="K133" s="15">
        <v>1</v>
      </c>
      <c r="L133" s="21">
        <v>1</v>
      </c>
    </row>
    <row r="134" spans="2:12" x14ac:dyDescent="0.25">
      <c r="B134" s="59" t="s">
        <v>527</v>
      </c>
      <c r="C134" s="15">
        <v>19</v>
      </c>
      <c r="D134" s="21">
        <v>99</v>
      </c>
      <c r="J134" s="28" t="s">
        <v>258</v>
      </c>
      <c r="K134" s="15">
        <v>1</v>
      </c>
      <c r="L134" s="21">
        <v>1</v>
      </c>
    </row>
    <row r="135" spans="2:12" x14ac:dyDescent="0.25">
      <c r="B135" s="59" t="s">
        <v>531</v>
      </c>
      <c r="C135" s="15">
        <v>99</v>
      </c>
      <c r="D135" s="21">
        <v>99</v>
      </c>
      <c r="J135" s="28" t="s">
        <v>259</v>
      </c>
      <c r="K135" s="15">
        <v>1</v>
      </c>
      <c r="L135" s="21">
        <v>1</v>
      </c>
    </row>
    <row r="136" spans="2:12" x14ac:dyDescent="0.25">
      <c r="B136" s="59" t="s">
        <v>532</v>
      </c>
      <c r="C136" s="15">
        <v>8</v>
      </c>
      <c r="D136" s="21">
        <v>99</v>
      </c>
      <c r="J136" s="28" t="s">
        <v>260</v>
      </c>
      <c r="K136" s="15">
        <v>2</v>
      </c>
      <c r="L136" s="21">
        <v>1</v>
      </c>
    </row>
    <row r="137" spans="2:12" x14ac:dyDescent="0.25">
      <c r="B137" s="59" t="s">
        <v>530</v>
      </c>
      <c r="C137" s="15">
        <v>3</v>
      </c>
      <c r="D137" s="21">
        <v>99</v>
      </c>
      <c r="J137" s="28" t="s">
        <v>261</v>
      </c>
      <c r="K137" s="15">
        <v>4</v>
      </c>
      <c r="L137" s="21">
        <v>4</v>
      </c>
    </row>
    <row r="138" spans="2:12" x14ac:dyDescent="0.25">
      <c r="B138" s="59" t="s">
        <v>528</v>
      </c>
      <c r="C138" s="15">
        <v>2</v>
      </c>
      <c r="D138" s="21">
        <v>99</v>
      </c>
      <c r="J138" s="28" t="s">
        <v>262</v>
      </c>
      <c r="K138" s="15">
        <v>1</v>
      </c>
      <c r="L138" s="21">
        <v>1</v>
      </c>
    </row>
    <row r="139" spans="2:12" x14ac:dyDescent="0.25">
      <c r="B139" s="59" t="s">
        <v>529</v>
      </c>
      <c r="C139" s="15">
        <v>4</v>
      </c>
      <c r="D139" s="21">
        <v>99</v>
      </c>
      <c r="J139" s="28" t="s">
        <v>263</v>
      </c>
      <c r="K139" s="15">
        <v>1</v>
      </c>
      <c r="L139" s="21">
        <v>1</v>
      </c>
    </row>
    <row r="140" spans="2:12" ht="15.75" thickBot="1" x14ac:dyDescent="0.3">
      <c r="B140" s="352" t="s">
        <v>116</v>
      </c>
      <c r="C140" s="353" t="s">
        <v>116</v>
      </c>
      <c r="D140" s="354">
        <v>99</v>
      </c>
      <c r="J140" s="28" t="s">
        <v>264</v>
      </c>
      <c r="K140" s="15">
        <v>2</v>
      </c>
      <c r="L140" s="21">
        <v>2</v>
      </c>
    </row>
    <row r="141" spans="2:12" x14ac:dyDescent="0.25">
      <c r="J141" s="28" t="s">
        <v>270</v>
      </c>
      <c r="K141" s="15">
        <v>1</v>
      </c>
      <c r="L141" s="21">
        <v>1</v>
      </c>
    </row>
    <row r="142" spans="2:12" x14ac:dyDescent="0.25">
      <c r="J142" s="28" t="s">
        <v>265</v>
      </c>
      <c r="K142" s="15">
        <v>2</v>
      </c>
      <c r="L142" s="21">
        <v>1</v>
      </c>
    </row>
    <row r="143" spans="2:12" x14ac:dyDescent="0.25">
      <c r="J143" s="28" t="s">
        <v>266</v>
      </c>
      <c r="K143" s="15">
        <v>1</v>
      </c>
      <c r="L143" s="21">
        <v>1</v>
      </c>
    </row>
  </sheetData>
  <mergeCells count="7">
    <mergeCell ref="B80:D80"/>
    <mergeCell ref="B2:M2"/>
    <mergeCell ref="B11:M11"/>
    <mergeCell ref="B38:D38"/>
    <mergeCell ref="J38:L38"/>
    <mergeCell ref="J57:L57"/>
    <mergeCell ref="F10:G10"/>
  </mergeCells>
  <conditionalFormatting sqref="J14:L35 J39:L55 J58:L143">
    <cfRule type="expression" dxfId="9" priority="2">
      <formula>$K14&gt;=$L14</formula>
    </cfRule>
  </conditionalFormatting>
  <conditionalFormatting sqref="B14:D35 B39:D78 B81:D140">
    <cfRule type="expression" dxfId="8" priority="1">
      <formula>$C14&gt;=$D14</formula>
    </cfRule>
  </conditionalFormatting>
  <pageMargins left="0.7" right="0.7" top="0.75" bottom="0.75" header="0.3" footer="0.3"/>
  <pageSetup orientation="portrait" r:id="rId1"/>
  <ignoredErrors>
    <ignoredError sqref="D3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2"/>
  <sheetViews>
    <sheetView showGridLines="0" zoomScaleNormal="100" workbookViewId="0">
      <pane xSplit="2" ySplit="2" topLeftCell="C3" activePane="bottomRight" state="frozen"/>
      <selection pane="topRight" activeCell="D1" sqref="D1"/>
      <selection pane="bottomLeft" activeCell="A3" sqref="A3"/>
      <selection pane="bottomRight" activeCell="C3" sqref="C3"/>
    </sheetView>
  </sheetViews>
  <sheetFormatPr defaultRowHeight="15" x14ac:dyDescent="0.25"/>
  <cols>
    <col min="1" max="1" width="2.85546875" customWidth="1"/>
    <col min="2" max="2" width="3.28515625" customWidth="1"/>
    <col min="3" max="3" width="17.140625" customWidth="1"/>
    <col min="4" max="4" width="18.85546875" bestFit="1" customWidth="1"/>
    <col min="5" max="5" width="17.140625" customWidth="1"/>
    <col min="6" max="6" width="15.28515625" bestFit="1" customWidth="1"/>
    <col min="7" max="8" width="18.85546875" bestFit="1" customWidth="1"/>
    <col min="9" max="9" width="15.28515625" bestFit="1" customWidth="1"/>
    <col min="10" max="10" width="16.7109375" bestFit="1" customWidth="1"/>
    <col min="11" max="11" width="15.28515625" bestFit="1" customWidth="1"/>
    <col min="12" max="12" width="16.42578125" bestFit="1" customWidth="1"/>
    <col min="13" max="13" width="17.28515625" bestFit="1" customWidth="1"/>
    <col min="14" max="14" width="18.85546875" bestFit="1" customWidth="1"/>
    <col min="15" max="15" width="10.140625" bestFit="1" customWidth="1"/>
  </cols>
  <sheetData>
    <row r="1" spans="2:14" ht="15.75" thickBot="1" x14ac:dyDescent="0.3"/>
    <row r="2" spans="2:14" ht="20.25" thickTop="1" thickBot="1" x14ac:dyDescent="0.35">
      <c r="B2" s="3"/>
      <c r="C2" s="364" t="s">
        <v>0</v>
      </c>
      <c r="D2" s="362"/>
      <c r="E2" s="362"/>
      <c r="F2" s="362" t="s">
        <v>28</v>
      </c>
      <c r="G2" s="362"/>
      <c r="H2" s="362"/>
      <c r="I2" s="362" t="s">
        <v>742</v>
      </c>
      <c r="J2" s="362"/>
      <c r="K2" s="362" t="s">
        <v>281</v>
      </c>
      <c r="L2" s="362"/>
      <c r="M2" s="362" t="s">
        <v>22</v>
      </c>
      <c r="N2" s="363"/>
    </row>
    <row r="3" spans="2:14" ht="16.5" thickTop="1" thickBot="1" x14ac:dyDescent="0.3">
      <c r="B3" s="365" t="s">
        <v>1</v>
      </c>
      <c r="C3" s="205" t="s">
        <v>2</v>
      </c>
      <c r="D3" s="208" t="s">
        <v>3</v>
      </c>
      <c r="E3" s="211" t="s">
        <v>3</v>
      </c>
      <c r="F3" s="219" t="s">
        <v>2</v>
      </c>
      <c r="G3" s="115" t="s">
        <v>3</v>
      </c>
      <c r="H3" s="211" t="s">
        <v>3</v>
      </c>
      <c r="I3" s="219" t="s">
        <v>2</v>
      </c>
      <c r="J3" s="115" t="s">
        <v>743</v>
      </c>
      <c r="K3" s="219" t="s">
        <v>2</v>
      </c>
      <c r="L3" s="211" t="s">
        <v>3</v>
      </c>
      <c r="M3" s="219" t="s">
        <v>2</v>
      </c>
      <c r="N3" s="116" t="s">
        <v>3</v>
      </c>
    </row>
    <row r="4" spans="2:14" ht="15.75" thickBot="1" x14ac:dyDescent="0.3">
      <c r="B4" s="360"/>
      <c r="C4" s="206"/>
      <c r="D4" s="209" t="s">
        <v>5</v>
      </c>
      <c r="E4" s="212" t="s">
        <v>5</v>
      </c>
      <c r="F4" s="220"/>
      <c r="G4" s="4" t="s">
        <v>5</v>
      </c>
      <c r="H4" s="212" t="s">
        <v>10</v>
      </c>
      <c r="I4" s="220"/>
      <c r="J4" s="4" t="s">
        <v>10</v>
      </c>
      <c r="K4" s="220"/>
      <c r="L4" s="212" t="s">
        <v>5</v>
      </c>
      <c r="M4" s="220"/>
      <c r="N4" s="114" t="s">
        <v>10</v>
      </c>
    </row>
    <row r="5" spans="2:14" ht="15.75" thickBot="1" x14ac:dyDescent="0.3">
      <c r="B5" s="360"/>
      <c r="C5" s="206"/>
      <c r="D5" s="209" t="s">
        <v>21</v>
      </c>
      <c r="E5" s="212" t="s">
        <v>68</v>
      </c>
      <c r="F5" s="220"/>
      <c r="G5" s="4" t="s">
        <v>21</v>
      </c>
      <c r="H5" s="212" t="s">
        <v>11</v>
      </c>
      <c r="I5" s="220"/>
      <c r="J5" s="4" t="s">
        <v>11</v>
      </c>
      <c r="K5" s="220"/>
      <c r="L5" s="212" t="s">
        <v>4</v>
      </c>
      <c r="M5" s="220"/>
      <c r="N5" s="114" t="s">
        <v>11</v>
      </c>
    </row>
    <row r="6" spans="2:14" ht="15.75" thickBot="1" x14ac:dyDescent="0.3">
      <c r="B6" s="360"/>
      <c r="C6" s="206" t="s">
        <v>6</v>
      </c>
      <c r="D6" s="209" t="s">
        <v>13</v>
      </c>
      <c r="E6" s="212"/>
      <c r="F6" s="220" t="s">
        <v>6</v>
      </c>
      <c r="G6" s="4" t="s">
        <v>62</v>
      </c>
      <c r="H6" s="212"/>
      <c r="I6" s="220" t="s">
        <v>6</v>
      </c>
      <c r="J6" s="4" t="s">
        <v>62</v>
      </c>
      <c r="K6" s="220" t="s">
        <v>6</v>
      </c>
      <c r="L6" s="212" t="s">
        <v>13</v>
      </c>
      <c r="M6" s="220" t="s">
        <v>6</v>
      </c>
      <c r="N6" s="114" t="s">
        <v>62</v>
      </c>
    </row>
    <row r="7" spans="2:14" ht="15.75" thickBot="1" x14ac:dyDescent="0.3">
      <c r="B7" s="360"/>
      <c r="C7" s="206" t="s">
        <v>7</v>
      </c>
      <c r="D7" s="209" t="s">
        <v>18</v>
      </c>
      <c r="E7" s="212"/>
      <c r="F7" s="220" t="s">
        <v>7</v>
      </c>
      <c r="G7" s="4" t="s">
        <v>62</v>
      </c>
      <c r="H7" s="212"/>
      <c r="I7" s="220" t="s">
        <v>7</v>
      </c>
      <c r="J7" s="4" t="s">
        <v>62</v>
      </c>
      <c r="K7" s="220" t="s">
        <v>7</v>
      </c>
      <c r="L7" s="212" t="s">
        <v>18</v>
      </c>
      <c r="M7" s="220" t="s">
        <v>7</v>
      </c>
      <c r="N7" s="114" t="s">
        <v>62</v>
      </c>
    </row>
    <row r="8" spans="2:14" ht="15.75" thickBot="1" x14ac:dyDescent="0.3">
      <c r="B8" s="360"/>
      <c r="C8" s="206" t="s">
        <v>8</v>
      </c>
      <c r="D8" s="209" t="s">
        <v>16</v>
      </c>
      <c r="E8" s="212"/>
      <c r="F8" s="220" t="s">
        <v>8</v>
      </c>
      <c r="G8" s="4" t="s">
        <v>16</v>
      </c>
      <c r="H8" s="212"/>
      <c r="I8" s="220" t="s">
        <v>8</v>
      </c>
      <c r="J8" s="4" t="s">
        <v>16</v>
      </c>
      <c r="K8" s="220" t="s">
        <v>17</v>
      </c>
      <c r="L8" s="212" t="s">
        <v>19</v>
      </c>
      <c r="M8" s="220" t="s">
        <v>8</v>
      </c>
      <c r="N8" s="114" t="s">
        <v>16</v>
      </c>
    </row>
    <row r="9" spans="2:14" ht="15.75" thickBot="1" x14ac:dyDescent="0.3">
      <c r="B9" s="360"/>
      <c r="C9" s="206" t="s">
        <v>9</v>
      </c>
      <c r="D9" s="209" t="s">
        <v>62</v>
      </c>
      <c r="E9" s="212" t="s">
        <v>19</v>
      </c>
      <c r="F9" s="220" t="s">
        <v>9</v>
      </c>
      <c r="G9" s="4" t="s">
        <v>284</v>
      </c>
      <c r="H9" s="212"/>
      <c r="I9" s="220" t="s">
        <v>9</v>
      </c>
      <c r="J9" s="4" t="s">
        <v>744</v>
      </c>
      <c r="K9" s="220" t="s">
        <v>9</v>
      </c>
      <c r="L9" s="212" t="s">
        <v>20</v>
      </c>
      <c r="M9" s="220" t="s">
        <v>9</v>
      </c>
      <c r="N9" s="114" t="s">
        <v>792</v>
      </c>
    </row>
    <row r="10" spans="2:14" ht="15.75" thickBot="1" x14ac:dyDescent="0.3">
      <c r="B10" s="360"/>
      <c r="C10" s="207" t="s">
        <v>15</v>
      </c>
      <c r="D10" s="210" t="s">
        <v>12</v>
      </c>
      <c r="E10" s="213" t="s">
        <v>57</v>
      </c>
      <c r="F10" s="221" t="s">
        <v>15</v>
      </c>
      <c r="G10" s="118" t="s">
        <v>14</v>
      </c>
      <c r="H10" s="213"/>
      <c r="I10" s="221" t="s">
        <v>15</v>
      </c>
      <c r="J10" s="118" t="s">
        <v>13</v>
      </c>
      <c r="K10" s="221" t="s">
        <v>15</v>
      </c>
      <c r="L10" s="213" t="s">
        <v>57</v>
      </c>
      <c r="M10" s="221" t="s">
        <v>15</v>
      </c>
      <c r="N10" s="117" t="s">
        <v>12</v>
      </c>
    </row>
    <row r="11" spans="2:14" ht="15.75" thickBot="1" x14ac:dyDescent="0.3">
      <c r="B11" s="360" t="s">
        <v>23</v>
      </c>
      <c r="C11" s="119" t="s">
        <v>24</v>
      </c>
      <c r="D11" s="217" t="s">
        <v>26</v>
      </c>
      <c r="E11" s="4" t="s">
        <v>26</v>
      </c>
      <c r="F11" s="220" t="s">
        <v>24</v>
      </c>
      <c r="G11" s="4" t="s">
        <v>5</v>
      </c>
      <c r="H11" s="214" t="s">
        <v>3</v>
      </c>
      <c r="I11" s="220" t="s">
        <v>24</v>
      </c>
      <c r="J11" s="4" t="s">
        <v>743</v>
      </c>
      <c r="K11" s="220" t="s">
        <v>24</v>
      </c>
      <c r="L11" s="212" t="s">
        <v>26</v>
      </c>
      <c r="M11" s="220" t="s">
        <v>548</v>
      </c>
      <c r="N11" s="114" t="s">
        <v>33</v>
      </c>
    </row>
    <row r="12" spans="2:14" ht="15.75" thickBot="1" x14ac:dyDescent="0.3">
      <c r="B12" s="360"/>
      <c r="C12" s="119"/>
      <c r="D12" s="209" t="s">
        <v>5</v>
      </c>
      <c r="E12" s="4" t="s">
        <v>5</v>
      </c>
      <c r="F12" s="220"/>
      <c r="G12" s="4" t="s">
        <v>10</v>
      </c>
      <c r="H12" s="212" t="s">
        <v>5</v>
      </c>
      <c r="I12" s="220"/>
      <c r="J12" s="4" t="s">
        <v>10</v>
      </c>
      <c r="K12" s="220"/>
      <c r="L12" s="212" t="s">
        <v>26</v>
      </c>
      <c r="M12" s="220"/>
      <c r="N12" s="114" t="s">
        <v>33</v>
      </c>
    </row>
    <row r="13" spans="2:14" ht="15.75" thickBot="1" x14ac:dyDescent="0.3">
      <c r="B13" s="360"/>
      <c r="C13" s="119"/>
      <c r="D13" s="209" t="s">
        <v>26</v>
      </c>
      <c r="E13" s="4" t="s">
        <v>68</v>
      </c>
      <c r="F13" s="220"/>
      <c r="G13" s="4" t="s">
        <v>11</v>
      </c>
      <c r="H13" s="212" t="s">
        <v>21</v>
      </c>
      <c r="I13" s="220"/>
      <c r="J13" s="4" t="s">
        <v>11</v>
      </c>
      <c r="K13" s="220"/>
      <c r="L13" s="212" t="s">
        <v>4</v>
      </c>
      <c r="N13" s="228"/>
    </row>
    <row r="14" spans="2:14" ht="15.75" thickBot="1" x14ac:dyDescent="0.3">
      <c r="B14" s="360"/>
      <c r="C14" s="119" t="s">
        <v>6</v>
      </c>
      <c r="D14" s="209" t="s">
        <v>13</v>
      </c>
      <c r="E14" s="4"/>
      <c r="F14" s="220" t="s">
        <v>6</v>
      </c>
      <c r="G14" s="4" t="s">
        <v>62</v>
      </c>
      <c r="H14" s="212"/>
      <c r="I14" s="220" t="s">
        <v>6</v>
      </c>
      <c r="J14" s="4" t="s">
        <v>62</v>
      </c>
      <c r="K14" s="220" t="s">
        <v>6</v>
      </c>
      <c r="L14" s="212" t="s">
        <v>13</v>
      </c>
      <c r="M14" s="220" t="s">
        <v>47</v>
      </c>
      <c r="N14" s="114" t="s">
        <v>48</v>
      </c>
    </row>
    <row r="15" spans="2:14" ht="15.75" thickBot="1" x14ac:dyDescent="0.3">
      <c r="B15" s="360"/>
      <c r="C15" s="119" t="s">
        <v>7</v>
      </c>
      <c r="D15" s="209" t="s">
        <v>18</v>
      </c>
      <c r="E15" s="4"/>
      <c r="F15" s="220" t="s">
        <v>7</v>
      </c>
      <c r="G15" s="4" t="s">
        <v>62</v>
      </c>
      <c r="H15" s="212"/>
      <c r="I15" s="220" t="s">
        <v>7</v>
      </c>
      <c r="J15" s="4" t="s">
        <v>62</v>
      </c>
      <c r="K15" s="220" t="s">
        <v>7</v>
      </c>
      <c r="L15" s="212" t="s">
        <v>18</v>
      </c>
      <c r="M15" s="220" t="s">
        <v>307</v>
      </c>
      <c r="N15" s="114" t="s">
        <v>308</v>
      </c>
    </row>
    <row r="16" spans="2:14" ht="15.75" thickBot="1" x14ac:dyDescent="0.3">
      <c r="B16" s="360"/>
      <c r="C16" s="119" t="s">
        <v>17</v>
      </c>
      <c r="D16" s="209" t="s">
        <v>19</v>
      </c>
      <c r="E16" s="4"/>
      <c r="F16" s="220" t="s">
        <v>8</v>
      </c>
      <c r="G16" s="4" t="s">
        <v>16</v>
      </c>
      <c r="H16" s="212"/>
      <c r="I16" s="220" t="s">
        <v>17</v>
      </c>
      <c r="J16" s="4" t="s">
        <v>744</v>
      </c>
      <c r="K16" s="220" t="s">
        <v>17</v>
      </c>
      <c r="L16" s="212" t="s">
        <v>19</v>
      </c>
      <c r="M16" s="220" t="s">
        <v>8</v>
      </c>
      <c r="N16" s="114" t="s">
        <v>16</v>
      </c>
    </row>
    <row r="17" spans="2:14" ht="15.75" thickBot="1" x14ac:dyDescent="0.3">
      <c r="B17" s="360"/>
      <c r="C17" s="119" t="s">
        <v>9</v>
      </c>
      <c r="D17" s="209" t="s">
        <v>20</v>
      </c>
      <c r="E17" s="4" t="s">
        <v>67</v>
      </c>
      <c r="F17" s="220" t="s">
        <v>9</v>
      </c>
      <c r="G17" s="4" t="s">
        <v>284</v>
      </c>
      <c r="H17" s="212"/>
      <c r="I17" s="220" t="s">
        <v>9</v>
      </c>
      <c r="J17" s="4" t="s">
        <v>13</v>
      </c>
      <c r="K17" s="220" t="s">
        <v>9</v>
      </c>
      <c r="L17" s="212" t="s">
        <v>20</v>
      </c>
      <c r="M17" s="220" t="s">
        <v>39</v>
      </c>
      <c r="N17" s="114" t="s">
        <v>40</v>
      </c>
    </row>
    <row r="18" spans="2:14" ht="15.75" thickBot="1" x14ac:dyDescent="0.3">
      <c r="B18" s="360"/>
      <c r="C18" s="121" t="s">
        <v>15</v>
      </c>
      <c r="D18" s="210" t="s">
        <v>57</v>
      </c>
      <c r="E18" s="118"/>
      <c r="F18" s="221" t="s">
        <v>15</v>
      </c>
      <c r="G18" s="118" t="s">
        <v>14</v>
      </c>
      <c r="H18" s="213"/>
      <c r="I18" s="221" t="s">
        <v>15</v>
      </c>
      <c r="J18" s="118" t="s">
        <v>284</v>
      </c>
      <c r="K18" s="221" t="s">
        <v>15</v>
      </c>
      <c r="L18" s="213" t="s">
        <v>57</v>
      </c>
      <c r="M18" s="221" t="s">
        <v>313</v>
      </c>
      <c r="N18" s="117" t="s">
        <v>41</v>
      </c>
    </row>
    <row r="19" spans="2:14" ht="15.75" thickBot="1" x14ac:dyDescent="0.3">
      <c r="B19" s="360" t="s">
        <v>25</v>
      </c>
      <c r="C19" s="119" t="s">
        <v>27</v>
      </c>
      <c r="D19" s="209" t="s">
        <v>3</v>
      </c>
      <c r="E19" s="4"/>
      <c r="F19" s="220" t="s">
        <v>27</v>
      </c>
      <c r="G19" s="4" t="s">
        <v>3</v>
      </c>
      <c r="H19" s="212"/>
      <c r="I19" s="224"/>
      <c r="J19" s="225"/>
      <c r="K19" s="119" t="s">
        <v>756</v>
      </c>
      <c r="L19" s="209" t="s">
        <v>3</v>
      </c>
      <c r="M19" s="220" t="s">
        <v>27</v>
      </c>
      <c r="N19" s="114" t="s">
        <v>33</v>
      </c>
    </row>
    <row r="20" spans="2:14" ht="15.75" thickBot="1" x14ac:dyDescent="0.3">
      <c r="B20" s="360"/>
      <c r="C20" s="119"/>
      <c r="D20" s="209" t="s">
        <v>5</v>
      </c>
      <c r="E20" s="4"/>
      <c r="F20" s="220"/>
      <c r="G20" s="4" t="s">
        <v>5</v>
      </c>
      <c r="H20" s="212"/>
      <c r="I20" s="224"/>
      <c r="J20" s="225"/>
      <c r="K20" s="119"/>
      <c r="L20" s="209" t="s">
        <v>5</v>
      </c>
      <c r="M20" s="220"/>
      <c r="N20" s="114" t="s">
        <v>33</v>
      </c>
    </row>
    <row r="21" spans="2:14" ht="15.75" thickBot="1" x14ac:dyDescent="0.3">
      <c r="B21" s="360"/>
      <c r="C21" s="119" t="s">
        <v>471</v>
      </c>
      <c r="D21" s="209" t="s">
        <v>62</v>
      </c>
      <c r="E21" s="4"/>
      <c r="F21" s="220" t="s">
        <v>471</v>
      </c>
      <c r="G21" s="4" t="s">
        <v>62</v>
      </c>
      <c r="H21" s="212"/>
      <c r="I21" s="224"/>
      <c r="J21" s="225"/>
      <c r="K21" s="119" t="s">
        <v>471</v>
      </c>
      <c r="L21" s="209" t="s">
        <v>62</v>
      </c>
      <c r="M21" s="220" t="s">
        <v>37</v>
      </c>
      <c r="N21" s="114" t="s">
        <v>38</v>
      </c>
    </row>
    <row r="22" spans="2:14" ht="15.75" thickBot="1" x14ac:dyDescent="0.3">
      <c r="B22" s="360"/>
      <c r="C22" s="119" t="s">
        <v>7</v>
      </c>
      <c r="D22" s="209" t="s">
        <v>62</v>
      </c>
      <c r="E22" s="4"/>
      <c r="F22" s="220" t="s">
        <v>7</v>
      </c>
      <c r="G22" s="4" t="s">
        <v>62</v>
      </c>
      <c r="H22" s="212"/>
      <c r="I22" s="224"/>
      <c r="J22" s="225"/>
      <c r="K22" s="119" t="s">
        <v>7</v>
      </c>
      <c r="L22" s="209" t="s">
        <v>62</v>
      </c>
      <c r="M22" s="220" t="s">
        <v>638</v>
      </c>
      <c r="N22" s="114" t="s">
        <v>308</v>
      </c>
    </row>
    <row r="23" spans="2:14" ht="15.75" thickBot="1" x14ac:dyDescent="0.3">
      <c r="B23" s="360"/>
      <c r="C23" s="119" t="s">
        <v>8</v>
      </c>
      <c r="D23" s="209" t="s">
        <v>16</v>
      </c>
      <c r="E23" s="4"/>
      <c r="F23" s="220" t="s">
        <v>8</v>
      </c>
      <c r="G23" s="4" t="s">
        <v>16</v>
      </c>
      <c r="H23" s="212"/>
      <c r="I23" s="224"/>
      <c r="J23" s="225"/>
      <c r="K23" s="119" t="s">
        <v>8</v>
      </c>
      <c r="L23" s="209" t="s">
        <v>16</v>
      </c>
      <c r="M23" s="220" t="s">
        <v>8</v>
      </c>
      <c r="N23" s="114" t="s">
        <v>16</v>
      </c>
    </row>
    <row r="24" spans="2:14" ht="15.75" thickBot="1" x14ac:dyDescent="0.3">
      <c r="B24" s="360"/>
      <c r="C24" s="119" t="s">
        <v>473</v>
      </c>
      <c r="D24" s="209" t="s">
        <v>284</v>
      </c>
      <c r="E24" s="4" t="s">
        <v>475</v>
      </c>
      <c r="F24" s="220" t="s">
        <v>473</v>
      </c>
      <c r="G24" s="4" t="s">
        <v>284</v>
      </c>
      <c r="H24" s="212"/>
      <c r="I24" s="224"/>
      <c r="J24" s="225"/>
      <c r="K24" s="119" t="s">
        <v>473</v>
      </c>
      <c r="L24" s="209" t="s">
        <v>284</v>
      </c>
      <c r="M24" s="220" t="s">
        <v>49</v>
      </c>
      <c r="N24" s="114" t="s">
        <v>50</v>
      </c>
    </row>
    <row r="25" spans="2:14" ht="15.75" thickBot="1" x14ac:dyDescent="0.3">
      <c r="B25" s="360"/>
      <c r="C25" s="121" t="s">
        <v>474</v>
      </c>
      <c r="D25" s="210" t="s">
        <v>14</v>
      </c>
      <c r="E25" s="118" t="s">
        <v>475</v>
      </c>
      <c r="F25" s="221" t="s">
        <v>474</v>
      </c>
      <c r="G25" s="118" t="s">
        <v>14</v>
      </c>
      <c r="H25" s="213"/>
      <c r="I25" s="226"/>
      <c r="J25" s="227"/>
      <c r="K25" s="121" t="s">
        <v>474</v>
      </c>
      <c r="L25" s="210" t="s">
        <v>14</v>
      </c>
      <c r="M25" s="221" t="s">
        <v>313</v>
      </c>
      <c r="N25" s="117" t="s">
        <v>41</v>
      </c>
    </row>
    <row r="26" spans="2:14" ht="15.75" thickBot="1" x14ac:dyDescent="0.3">
      <c r="B26" s="360" t="s">
        <v>29</v>
      </c>
      <c r="C26" s="216" t="s">
        <v>34</v>
      </c>
      <c r="D26" s="209" t="s">
        <v>35</v>
      </c>
      <c r="E26" s="4"/>
      <c r="F26" s="220" t="s">
        <v>34</v>
      </c>
      <c r="G26" s="4" t="s">
        <v>3</v>
      </c>
      <c r="H26" s="212" t="s">
        <v>3</v>
      </c>
      <c r="I26" s="224"/>
      <c r="J26" s="225"/>
      <c r="K26" s="220" t="s">
        <v>34</v>
      </c>
      <c r="L26" s="212" t="s">
        <v>35</v>
      </c>
      <c r="M26" s="220" t="s">
        <v>30</v>
      </c>
      <c r="N26" s="114" t="s">
        <v>31</v>
      </c>
    </row>
    <row r="27" spans="2:14" ht="15.75" thickBot="1" x14ac:dyDescent="0.3">
      <c r="B27" s="360"/>
      <c r="C27" s="119"/>
      <c r="D27" s="209" t="s">
        <v>35</v>
      </c>
      <c r="E27" s="4"/>
      <c r="F27" s="220"/>
      <c r="G27" s="4" t="s">
        <v>5</v>
      </c>
      <c r="H27" s="212" t="s">
        <v>5</v>
      </c>
      <c r="I27" s="224"/>
      <c r="J27" s="225"/>
      <c r="K27" s="220"/>
      <c r="L27" s="212" t="s">
        <v>35</v>
      </c>
      <c r="M27" s="220"/>
      <c r="N27" s="114" t="s">
        <v>32</v>
      </c>
    </row>
    <row r="28" spans="2:14" ht="15.75" thickBot="1" x14ac:dyDescent="0.3">
      <c r="B28" s="360"/>
      <c r="C28" s="119"/>
      <c r="D28" s="209" t="s">
        <v>36</v>
      </c>
      <c r="E28" s="4"/>
      <c r="F28" s="220"/>
      <c r="G28" s="4" t="s">
        <v>21</v>
      </c>
      <c r="H28" s="212" t="s">
        <v>289</v>
      </c>
      <c r="I28" s="224"/>
      <c r="J28" s="225"/>
      <c r="K28" s="220"/>
      <c r="L28" s="212" t="s">
        <v>36</v>
      </c>
      <c r="M28" s="220"/>
      <c r="N28" s="114" t="s">
        <v>33</v>
      </c>
    </row>
    <row r="29" spans="2:14" ht="15.75" thickBot="1" x14ac:dyDescent="0.3">
      <c r="B29" s="360"/>
      <c r="C29" s="119" t="s">
        <v>6</v>
      </c>
      <c r="D29" s="209" t="s">
        <v>13</v>
      </c>
      <c r="E29" s="4"/>
      <c r="F29" s="220" t="s">
        <v>6</v>
      </c>
      <c r="G29" s="4" t="s">
        <v>62</v>
      </c>
      <c r="H29" s="212"/>
      <c r="I29" s="224"/>
      <c r="J29" s="225"/>
      <c r="K29" s="220" t="s">
        <v>6</v>
      </c>
      <c r="L29" s="212" t="s">
        <v>13</v>
      </c>
      <c r="M29" s="220" t="s">
        <v>37</v>
      </c>
      <c r="N29" s="114" t="s">
        <v>38</v>
      </c>
    </row>
    <row r="30" spans="2:14" ht="15.75" thickBot="1" x14ac:dyDescent="0.3">
      <c r="B30" s="360"/>
      <c r="C30" s="119" t="s">
        <v>7</v>
      </c>
      <c r="D30" s="209" t="s">
        <v>18</v>
      </c>
      <c r="E30" s="4"/>
      <c r="F30" s="220" t="s">
        <v>7</v>
      </c>
      <c r="G30" s="4" t="s">
        <v>62</v>
      </c>
      <c r="H30" s="212"/>
      <c r="I30" s="224"/>
      <c r="J30" s="225"/>
      <c r="K30" s="220" t="s">
        <v>7</v>
      </c>
      <c r="L30" s="212" t="s">
        <v>18</v>
      </c>
      <c r="M30" s="220" t="s">
        <v>307</v>
      </c>
      <c r="N30" s="114" t="s">
        <v>308</v>
      </c>
    </row>
    <row r="31" spans="2:14" ht="15.75" thickBot="1" x14ac:dyDescent="0.3">
      <c r="B31" s="360"/>
      <c r="C31" s="119" t="s">
        <v>17</v>
      </c>
      <c r="D31" s="209" t="s">
        <v>67</v>
      </c>
      <c r="E31" s="4"/>
      <c r="F31" s="220" t="s">
        <v>8</v>
      </c>
      <c r="G31" s="4" t="s">
        <v>16</v>
      </c>
      <c r="H31" s="212"/>
      <c r="I31" s="224"/>
      <c r="J31" s="225"/>
      <c r="K31" s="220" t="s">
        <v>17</v>
      </c>
      <c r="L31" s="212" t="s">
        <v>67</v>
      </c>
      <c r="M31" s="220" t="s">
        <v>8</v>
      </c>
      <c r="N31" s="114" t="s">
        <v>16</v>
      </c>
    </row>
    <row r="32" spans="2:14" ht="15.75" thickBot="1" x14ac:dyDescent="0.3">
      <c r="B32" s="360"/>
      <c r="C32" s="119" t="s">
        <v>9</v>
      </c>
      <c r="D32" s="209" t="s">
        <v>53</v>
      </c>
      <c r="E32" s="4"/>
      <c r="F32" s="220" t="s">
        <v>9</v>
      </c>
      <c r="G32" s="4" t="s">
        <v>284</v>
      </c>
      <c r="H32" s="212"/>
      <c r="I32" s="224"/>
      <c r="J32" s="225"/>
      <c r="K32" s="220" t="s">
        <v>9</v>
      </c>
      <c r="L32" s="212" t="s">
        <v>53</v>
      </c>
      <c r="M32" s="220" t="s">
        <v>39</v>
      </c>
      <c r="N32" s="114" t="s">
        <v>40</v>
      </c>
    </row>
    <row r="33" spans="2:14" ht="15.75" thickBot="1" x14ac:dyDescent="0.3">
      <c r="B33" s="360"/>
      <c r="C33" s="121" t="s">
        <v>15</v>
      </c>
      <c r="D33" s="210" t="s">
        <v>53</v>
      </c>
      <c r="E33" s="118"/>
      <c r="F33" s="221" t="s">
        <v>15</v>
      </c>
      <c r="G33" s="118" t="s">
        <v>14</v>
      </c>
      <c r="H33" s="213"/>
      <c r="I33" s="226"/>
      <c r="J33" s="227"/>
      <c r="K33" s="221" t="s">
        <v>15</v>
      </c>
      <c r="L33" s="213" t="s">
        <v>53</v>
      </c>
      <c r="M33" s="221" t="s">
        <v>51</v>
      </c>
      <c r="N33" s="117" t="s">
        <v>52</v>
      </c>
    </row>
    <row r="34" spans="2:14" ht="15.75" thickBot="1" x14ac:dyDescent="0.3">
      <c r="B34" s="360" t="s">
        <v>42</v>
      </c>
      <c r="C34" s="119" t="s">
        <v>43</v>
      </c>
      <c r="D34" s="209" t="s">
        <v>3</v>
      </c>
      <c r="E34" s="4" t="s">
        <v>3</v>
      </c>
      <c r="F34" s="220" t="s">
        <v>43</v>
      </c>
      <c r="G34" s="4" t="s">
        <v>3</v>
      </c>
      <c r="H34" s="212" t="s">
        <v>3</v>
      </c>
      <c r="I34" s="220" t="s">
        <v>43</v>
      </c>
      <c r="J34" s="4" t="s">
        <v>743</v>
      </c>
      <c r="K34" s="220" t="s">
        <v>43</v>
      </c>
      <c r="L34" s="212" t="s">
        <v>3</v>
      </c>
      <c r="M34" s="220" t="s">
        <v>44</v>
      </c>
      <c r="N34" s="114" t="s">
        <v>45</v>
      </c>
    </row>
    <row r="35" spans="2:14" ht="15.75" thickBot="1" x14ac:dyDescent="0.3">
      <c r="B35" s="360"/>
      <c r="C35" s="119"/>
      <c r="D35" s="209" t="s">
        <v>5</v>
      </c>
      <c r="E35" s="4" t="s">
        <v>10</v>
      </c>
      <c r="F35" s="220"/>
      <c r="G35" s="4" t="s">
        <v>5</v>
      </c>
      <c r="H35" s="212" t="s">
        <v>5</v>
      </c>
      <c r="I35" s="220"/>
      <c r="J35" s="4" t="s">
        <v>10</v>
      </c>
      <c r="K35" s="220"/>
      <c r="L35" s="212" t="s">
        <v>5</v>
      </c>
      <c r="M35" s="220"/>
      <c r="N35" s="114" t="s">
        <v>46</v>
      </c>
    </row>
    <row r="36" spans="2:14" ht="15.75" thickBot="1" x14ac:dyDescent="0.3">
      <c r="B36" s="360"/>
      <c r="C36" s="119"/>
      <c r="D36" s="209" t="s">
        <v>21</v>
      </c>
      <c r="E36" s="4" t="s">
        <v>11</v>
      </c>
      <c r="F36" s="220"/>
      <c r="G36" s="4" t="s">
        <v>21</v>
      </c>
      <c r="H36" s="212" t="s">
        <v>68</v>
      </c>
      <c r="I36" s="220"/>
      <c r="J36" s="4" t="s">
        <v>11</v>
      </c>
      <c r="K36" s="220"/>
      <c r="L36" s="212" t="s">
        <v>4</v>
      </c>
      <c r="M36" s="220"/>
      <c r="N36" s="114" t="s">
        <v>33</v>
      </c>
    </row>
    <row r="37" spans="2:14" ht="15.75" thickBot="1" x14ac:dyDescent="0.3">
      <c r="B37" s="360"/>
      <c r="C37" s="119" t="s">
        <v>6</v>
      </c>
      <c r="D37" s="209" t="s">
        <v>13</v>
      </c>
      <c r="E37" s="4"/>
      <c r="F37" s="220" t="s">
        <v>6</v>
      </c>
      <c r="G37" s="4" t="s">
        <v>62</v>
      </c>
      <c r="H37" s="212"/>
      <c r="I37" s="220" t="s">
        <v>6</v>
      </c>
      <c r="J37" s="4" t="s">
        <v>62</v>
      </c>
      <c r="K37" s="220" t="s">
        <v>6</v>
      </c>
      <c r="L37" s="212" t="s">
        <v>13</v>
      </c>
      <c r="M37" s="220" t="s">
        <v>37</v>
      </c>
      <c r="N37" s="114" t="s">
        <v>38</v>
      </c>
    </row>
    <row r="38" spans="2:14" ht="15.75" thickBot="1" x14ac:dyDescent="0.3">
      <c r="B38" s="360"/>
      <c r="C38" s="119" t="s">
        <v>7</v>
      </c>
      <c r="D38" s="209" t="s">
        <v>18</v>
      </c>
      <c r="E38" s="4"/>
      <c r="F38" s="220" t="s">
        <v>7</v>
      </c>
      <c r="G38" s="4" t="s">
        <v>62</v>
      </c>
      <c r="H38" s="212"/>
      <c r="I38" s="220" t="s">
        <v>7</v>
      </c>
      <c r="J38" s="4" t="s">
        <v>62</v>
      </c>
      <c r="K38" s="220" t="s">
        <v>7</v>
      </c>
      <c r="L38" s="212" t="s">
        <v>18</v>
      </c>
      <c r="M38" s="220" t="s">
        <v>307</v>
      </c>
      <c r="N38" s="114" t="s">
        <v>308</v>
      </c>
    </row>
    <row r="39" spans="2:14" ht="15.75" thickBot="1" x14ac:dyDescent="0.3">
      <c r="B39" s="360"/>
      <c r="C39" s="119" t="s">
        <v>8</v>
      </c>
      <c r="D39" s="209" t="s">
        <v>16</v>
      </c>
      <c r="E39" s="4"/>
      <c r="F39" s="220" t="s">
        <v>8</v>
      </c>
      <c r="G39" s="4" t="s">
        <v>16</v>
      </c>
      <c r="H39" s="212"/>
      <c r="I39" s="220" t="s">
        <v>8</v>
      </c>
      <c r="J39" s="4" t="s">
        <v>16</v>
      </c>
      <c r="K39" s="220" t="s">
        <v>17</v>
      </c>
      <c r="L39" s="212" t="s">
        <v>19</v>
      </c>
      <c r="M39" s="220" t="s">
        <v>8</v>
      </c>
      <c r="N39" s="114" t="s">
        <v>16</v>
      </c>
    </row>
    <row r="40" spans="2:14" ht="15.75" thickBot="1" x14ac:dyDescent="0.3">
      <c r="B40" s="360"/>
      <c r="C40" s="119" t="s">
        <v>9</v>
      </c>
      <c r="D40" s="209" t="s">
        <v>62</v>
      </c>
      <c r="E40" s="4" t="s">
        <v>19</v>
      </c>
      <c r="F40" s="220" t="s">
        <v>9</v>
      </c>
      <c r="G40" s="4" t="s">
        <v>284</v>
      </c>
      <c r="H40" s="212"/>
      <c r="I40" s="220" t="s">
        <v>9</v>
      </c>
      <c r="J40" s="4" t="s">
        <v>744</v>
      </c>
      <c r="K40" s="220" t="s">
        <v>9</v>
      </c>
      <c r="L40" s="212" t="s">
        <v>20</v>
      </c>
      <c r="M40" s="220" t="s">
        <v>39</v>
      </c>
      <c r="N40" s="114" t="s">
        <v>40</v>
      </c>
    </row>
    <row r="41" spans="2:14" ht="15.75" thickBot="1" x14ac:dyDescent="0.3">
      <c r="B41" s="360"/>
      <c r="C41" s="121" t="s">
        <v>15</v>
      </c>
      <c r="D41" s="210" t="s">
        <v>57</v>
      </c>
      <c r="E41" s="118"/>
      <c r="F41" s="221" t="s">
        <v>15</v>
      </c>
      <c r="G41" s="118" t="s">
        <v>14</v>
      </c>
      <c r="H41" s="213"/>
      <c r="I41" s="221" t="s">
        <v>15</v>
      </c>
      <c r="J41" s="118" t="s">
        <v>13</v>
      </c>
      <c r="K41" s="221" t="s">
        <v>15</v>
      </c>
      <c r="L41" s="213" t="s">
        <v>57</v>
      </c>
      <c r="M41" s="221" t="s">
        <v>313</v>
      </c>
      <c r="N41" s="117" t="s">
        <v>41</v>
      </c>
    </row>
    <row r="42" spans="2:14" ht="15.75" thickBot="1" x14ac:dyDescent="0.3">
      <c r="B42" s="360" t="s">
        <v>54</v>
      </c>
      <c r="C42" s="119" t="s">
        <v>63</v>
      </c>
      <c r="D42" s="209" t="s">
        <v>64</v>
      </c>
      <c r="E42" s="4"/>
      <c r="F42" s="220" t="s">
        <v>267</v>
      </c>
      <c r="G42" s="4" t="s">
        <v>64</v>
      </c>
      <c r="H42" s="212"/>
      <c r="I42" s="224"/>
      <c r="J42" s="225"/>
      <c r="K42" s="220" t="s">
        <v>63</v>
      </c>
      <c r="L42" s="212" t="s">
        <v>64</v>
      </c>
      <c r="M42" s="220" t="s">
        <v>58</v>
      </c>
      <c r="N42" s="114" t="s">
        <v>59</v>
      </c>
    </row>
    <row r="43" spans="2:14" ht="15.75" thickBot="1" x14ac:dyDescent="0.3">
      <c r="B43" s="360"/>
      <c r="C43" s="119"/>
      <c r="D43" s="209" t="s">
        <v>65</v>
      </c>
      <c r="E43" s="4"/>
      <c r="F43" s="220"/>
      <c r="G43" s="4" t="s">
        <v>65</v>
      </c>
      <c r="H43" s="212"/>
      <c r="I43" s="224"/>
      <c r="J43" s="225"/>
      <c r="K43" s="220"/>
      <c r="L43" s="212" t="s">
        <v>65</v>
      </c>
      <c r="M43" s="220"/>
      <c r="N43" s="114" t="s">
        <v>60</v>
      </c>
    </row>
    <row r="44" spans="2:14" ht="15.75" thickBot="1" x14ac:dyDescent="0.3">
      <c r="B44" s="360"/>
      <c r="C44" s="119"/>
      <c r="D44" s="209" t="s">
        <v>66</v>
      </c>
      <c r="E44" s="4"/>
      <c r="F44" s="220"/>
      <c r="G44" s="4" t="s">
        <v>66</v>
      </c>
      <c r="H44" s="212"/>
      <c r="I44" s="224"/>
      <c r="J44" s="225"/>
      <c r="K44" s="220"/>
      <c r="L44" s="212" t="s">
        <v>66</v>
      </c>
      <c r="M44" s="220"/>
      <c r="N44" s="114" t="s">
        <v>61</v>
      </c>
    </row>
    <row r="45" spans="2:14" ht="15.75" thickBot="1" x14ac:dyDescent="0.3">
      <c r="B45" s="360"/>
      <c r="C45" s="119" t="s">
        <v>6</v>
      </c>
      <c r="D45" s="209" t="s">
        <v>13</v>
      </c>
      <c r="E45" s="4"/>
      <c r="F45" s="220" t="s">
        <v>6</v>
      </c>
      <c r="G45" s="4" t="s">
        <v>53</v>
      </c>
      <c r="H45" s="212"/>
      <c r="I45" s="224"/>
      <c r="J45" s="225"/>
      <c r="K45" s="220" t="s">
        <v>6</v>
      </c>
      <c r="L45" s="212" t="s">
        <v>13</v>
      </c>
      <c r="M45" s="220" t="s">
        <v>626</v>
      </c>
      <c r="N45" s="114" t="s">
        <v>269</v>
      </c>
    </row>
    <row r="46" spans="2:14" ht="15.75" thickBot="1" x14ac:dyDescent="0.3">
      <c r="B46" s="360"/>
      <c r="C46" s="119" t="s">
        <v>7</v>
      </c>
      <c r="D46" s="209" t="s">
        <v>18</v>
      </c>
      <c r="E46" s="4"/>
      <c r="F46" s="220" t="s">
        <v>7</v>
      </c>
      <c r="G46" s="4" t="s">
        <v>53</v>
      </c>
      <c r="H46" s="212"/>
      <c r="I46" s="224"/>
      <c r="J46" s="225"/>
      <c r="K46" s="220" t="s">
        <v>7</v>
      </c>
      <c r="L46" s="212" t="s">
        <v>18</v>
      </c>
      <c r="M46" s="220" t="s">
        <v>307</v>
      </c>
      <c r="N46" s="114" t="s">
        <v>308</v>
      </c>
    </row>
    <row r="47" spans="2:14" ht="15.75" thickBot="1" x14ac:dyDescent="0.3">
      <c r="B47" s="360"/>
      <c r="C47" s="119" t="s">
        <v>17</v>
      </c>
      <c r="D47" s="209" t="s">
        <v>67</v>
      </c>
      <c r="E47" s="4"/>
      <c r="F47" s="220" t="s">
        <v>17</v>
      </c>
      <c r="G47" s="4" t="s">
        <v>284</v>
      </c>
      <c r="H47" s="212"/>
      <c r="I47" s="224"/>
      <c r="J47" s="225"/>
      <c r="K47" s="220" t="s">
        <v>17</v>
      </c>
      <c r="L47" s="212" t="s">
        <v>67</v>
      </c>
      <c r="M47" s="220" t="s">
        <v>309</v>
      </c>
      <c r="N47" s="114" t="s">
        <v>310</v>
      </c>
    </row>
    <row r="48" spans="2:14" ht="15.75" thickBot="1" x14ac:dyDescent="0.3">
      <c r="B48" s="360"/>
      <c r="C48" s="119" t="s">
        <v>9</v>
      </c>
      <c r="D48" s="209" t="s">
        <v>53</v>
      </c>
      <c r="E48" s="4"/>
      <c r="F48" s="220" t="s">
        <v>9</v>
      </c>
      <c r="G48" s="4" t="s">
        <v>14</v>
      </c>
      <c r="H48" s="212"/>
      <c r="I48" s="224"/>
      <c r="J48" s="225"/>
      <c r="K48" s="220" t="s">
        <v>9</v>
      </c>
      <c r="L48" s="212" t="s">
        <v>53</v>
      </c>
      <c r="M48" s="220" t="s">
        <v>49</v>
      </c>
      <c r="N48" s="114" t="s">
        <v>50</v>
      </c>
    </row>
    <row r="49" spans="2:14" ht="15.75" thickBot="1" x14ac:dyDescent="0.3">
      <c r="B49" s="360"/>
      <c r="C49" s="121" t="s">
        <v>15</v>
      </c>
      <c r="D49" s="210" t="s">
        <v>53</v>
      </c>
      <c r="E49" s="118"/>
      <c r="F49" s="221" t="s">
        <v>15</v>
      </c>
      <c r="G49" s="118" t="s">
        <v>67</v>
      </c>
      <c r="H49" s="213"/>
      <c r="I49" s="226"/>
      <c r="J49" s="227"/>
      <c r="K49" s="221" t="s">
        <v>15</v>
      </c>
      <c r="L49" s="213" t="s">
        <v>20</v>
      </c>
      <c r="M49" s="221" t="s">
        <v>15</v>
      </c>
      <c r="N49" s="117" t="s">
        <v>12</v>
      </c>
    </row>
    <row r="50" spans="2:14" ht="15.75" thickBot="1" x14ac:dyDescent="0.3">
      <c r="B50" s="360" t="s">
        <v>55</v>
      </c>
      <c r="C50" s="119" t="s">
        <v>69</v>
      </c>
      <c r="D50" s="209" t="s">
        <v>64</v>
      </c>
      <c r="E50" s="4"/>
      <c r="F50" s="220" t="s">
        <v>69</v>
      </c>
      <c r="G50" s="4" t="s">
        <v>64</v>
      </c>
      <c r="H50" s="212" t="s">
        <v>5</v>
      </c>
      <c r="I50" s="224"/>
      <c r="J50" s="225"/>
      <c r="K50" s="220" t="s">
        <v>292</v>
      </c>
      <c r="L50" s="212" t="s">
        <v>64</v>
      </c>
      <c r="M50" s="220" t="s">
        <v>75</v>
      </c>
      <c r="N50" s="114" t="s">
        <v>76</v>
      </c>
    </row>
    <row r="51" spans="2:14" ht="15.75" thickBot="1" x14ac:dyDescent="0.3">
      <c r="B51" s="360"/>
      <c r="C51" s="119"/>
      <c r="D51" s="209" t="s">
        <v>65</v>
      </c>
      <c r="E51" s="4"/>
      <c r="F51" s="220"/>
      <c r="G51" s="4" t="s">
        <v>65</v>
      </c>
      <c r="H51" s="212" t="s">
        <v>10</v>
      </c>
      <c r="I51" s="224"/>
      <c r="J51" s="225"/>
      <c r="K51" s="220"/>
      <c r="L51" s="212" t="s">
        <v>65</v>
      </c>
      <c r="M51" s="220"/>
      <c r="N51" s="114" t="s">
        <v>45</v>
      </c>
    </row>
    <row r="52" spans="2:14" ht="15.75" thickBot="1" x14ac:dyDescent="0.3">
      <c r="B52" s="360"/>
      <c r="C52" s="119"/>
      <c r="D52" s="209" t="s">
        <v>66</v>
      </c>
      <c r="E52" s="4"/>
      <c r="F52" s="220"/>
      <c r="G52" s="4" t="s">
        <v>66</v>
      </c>
      <c r="H52" s="212" t="s">
        <v>11</v>
      </c>
      <c r="I52" s="224"/>
      <c r="J52" s="225"/>
      <c r="K52" s="220"/>
      <c r="L52" s="212" t="s">
        <v>66</v>
      </c>
      <c r="M52" s="220"/>
      <c r="N52" s="114" t="s">
        <v>33</v>
      </c>
    </row>
    <row r="53" spans="2:14" ht="15.75" thickBot="1" x14ac:dyDescent="0.3">
      <c r="B53" s="360"/>
      <c r="C53" s="119" t="s">
        <v>6</v>
      </c>
      <c r="D53" s="209" t="s">
        <v>13</v>
      </c>
      <c r="E53" s="4"/>
      <c r="F53" s="220" t="s">
        <v>6</v>
      </c>
      <c r="G53" s="4" t="s">
        <v>53</v>
      </c>
      <c r="H53" s="212"/>
      <c r="I53" s="224"/>
      <c r="J53" s="225"/>
      <c r="K53" s="220" t="s">
        <v>6</v>
      </c>
      <c r="L53" s="212" t="s">
        <v>13</v>
      </c>
      <c r="M53" s="220" t="s">
        <v>37</v>
      </c>
      <c r="N53" s="114" t="s">
        <v>38</v>
      </c>
    </row>
    <row r="54" spans="2:14" ht="15.75" thickBot="1" x14ac:dyDescent="0.3">
      <c r="B54" s="360"/>
      <c r="C54" s="119" t="s">
        <v>7</v>
      </c>
      <c r="D54" s="209" t="s">
        <v>18</v>
      </c>
      <c r="E54" s="4"/>
      <c r="F54" s="220" t="s">
        <v>7</v>
      </c>
      <c r="G54" s="4" t="s">
        <v>62</v>
      </c>
      <c r="H54" s="212"/>
      <c r="I54" s="224"/>
      <c r="J54" s="225"/>
      <c r="K54" s="220" t="s">
        <v>7</v>
      </c>
      <c r="L54" s="212" t="s">
        <v>18</v>
      </c>
      <c r="M54" s="220" t="s">
        <v>307</v>
      </c>
      <c r="N54" s="114" t="s">
        <v>308</v>
      </c>
    </row>
    <row r="55" spans="2:14" ht="15.75" thickBot="1" x14ac:dyDescent="0.3">
      <c r="B55" s="360"/>
      <c r="C55" s="119" t="s">
        <v>17</v>
      </c>
      <c r="D55" s="209" t="s">
        <v>19</v>
      </c>
      <c r="E55" s="4"/>
      <c r="F55" s="220" t="s">
        <v>8</v>
      </c>
      <c r="G55" s="4" t="s">
        <v>16</v>
      </c>
      <c r="H55" s="212"/>
      <c r="I55" s="224"/>
      <c r="J55" s="225"/>
      <c r="K55" s="220" t="s">
        <v>17</v>
      </c>
      <c r="L55" s="212" t="s">
        <v>19</v>
      </c>
      <c r="M55" s="220" t="s">
        <v>8</v>
      </c>
      <c r="N55" s="114" t="s">
        <v>16</v>
      </c>
    </row>
    <row r="56" spans="2:14" ht="15.75" thickBot="1" x14ac:dyDescent="0.3">
      <c r="B56" s="360"/>
      <c r="C56" s="119" t="s">
        <v>9</v>
      </c>
      <c r="D56" s="209" t="s">
        <v>62</v>
      </c>
      <c r="E56" s="4" t="s">
        <v>53</v>
      </c>
      <c r="F56" s="220" t="s">
        <v>9</v>
      </c>
      <c r="G56" s="4" t="s">
        <v>284</v>
      </c>
      <c r="H56" s="212"/>
      <c r="I56" s="224"/>
      <c r="J56" s="225"/>
      <c r="K56" s="220" t="s">
        <v>9</v>
      </c>
      <c r="L56" s="212" t="s">
        <v>20</v>
      </c>
      <c r="M56" s="220" t="s">
        <v>39</v>
      </c>
      <c r="N56" s="114" t="s">
        <v>40</v>
      </c>
    </row>
    <row r="57" spans="2:14" ht="15.75" thickBot="1" x14ac:dyDescent="0.3">
      <c r="B57" s="360"/>
      <c r="C57" s="121" t="s">
        <v>15</v>
      </c>
      <c r="D57" s="210" t="s">
        <v>53</v>
      </c>
      <c r="E57" s="118"/>
      <c r="F57" s="221" t="s">
        <v>15</v>
      </c>
      <c r="G57" s="118" t="s">
        <v>14</v>
      </c>
      <c r="H57" s="213"/>
      <c r="I57" s="226"/>
      <c r="J57" s="227"/>
      <c r="K57" s="221" t="s">
        <v>15</v>
      </c>
      <c r="L57" s="213" t="s">
        <v>57</v>
      </c>
      <c r="M57" s="221" t="s">
        <v>51</v>
      </c>
      <c r="N57" s="117" t="s">
        <v>52</v>
      </c>
    </row>
    <row r="58" spans="2:14" ht="15.75" thickBot="1" x14ac:dyDescent="0.3">
      <c r="B58" s="360" t="s">
        <v>56</v>
      </c>
      <c r="C58" s="119" t="s">
        <v>70</v>
      </c>
      <c r="D58" s="209" t="s">
        <v>3</v>
      </c>
      <c r="E58" s="4" t="s">
        <v>3</v>
      </c>
      <c r="F58" s="220" t="s">
        <v>70</v>
      </c>
      <c r="G58" s="4" t="s">
        <v>3</v>
      </c>
      <c r="H58" s="212" t="s">
        <v>3</v>
      </c>
      <c r="I58" s="223" t="s">
        <v>70</v>
      </c>
      <c r="J58" s="4" t="s">
        <v>743</v>
      </c>
      <c r="K58" s="220" t="s">
        <v>70</v>
      </c>
      <c r="L58" s="212" t="s">
        <v>3</v>
      </c>
      <c r="M58" s="220" t="s">
        <v>70</v>
      </c>
      <c r="N58" s="120" t="s">
        <v>3</v>
      </c>
    </row>
    <row r="59" spans="2:14" ht="15.75" thickBot="1" x14ac:dyDescent="0.3">
      <c r="B59" s="360"/>
      <c r="C59" s="119"/>
      <c r="D59" s="209" t="s">
        <v>5</v>
      </c>
      <c r="E59" s="4" t="s">
        <v>5</v>
      </c>
      <c r="F59" s="220"/>
      <c r="G59" s="4" t="s">
        <v>5</v>
      </c>
      <c r="H59" s="212" t="s">
        <v>5</v>
      </c>
      <c r="I59" s="220"/>
      <c r="J59" s="4" t="s">
        <v>11</v>
      </c>
      <c r="K59" s="220"/>
      <c r="L59" s="212" t="s">
        <v>5</v>
      </c>
      <c r="M59" s="220"/>
      <c r="N59" s="114" t="s">
        <v>5</v>
      </c>
    </row>
    <row r="60" spans="2:14" ht="15.75" thickBot="1" x14ac:dyDescent="0.3">
      <c r="B60" s="360"/>
      <c r="C60" s="119"/>
      <c r="D60" s="209" t="s">
        <v>21</v>
      </c>
      <c r="E60" s="4" t="s">
        <v>68</v>
      </c>
      <c r="F60" s="220"/>
      <c r="G60" s="4" t="s">
        <v>21</v>
      </c>
      <c r="H60" s="212" t="s">
        <v>68</v>
      </c>
      <c r="I60" s="220"/>
      <c r="J60" s="4" t="s">
        <v>4</v>
      </c>
      <c r="K60" s="220"/>
      <c r="L60" s="212" t="s">
        <v>4</v>
      </c>
      <c r="M60" s="220"/>
      <c r="N60" s="114" t="s">
        <v>21</v>
      </c>
    </row>
    <row r="61" spans="2:14" ht="15.75" thickBot="1" x14ac:dyDescent="0.3">
      <c r="B61" s="360"/>
      <c r="C61" s="119" t="s">
        <v>71</v>
      </c>
      <c r="D61" s="209" t="s">
        <v>13</v>
      </c>
      <c r="E61" s="4"/>
      <c r="F61" s="220" t="s">
        <v>71</v>
      </c>
      <c r="G61" s="4" t="s">
        <v>62</v>
      </c>
      <c r="H61" s="212"/>
      <c r="I61" s="220" t="s">
        <v>71</v>
      </c>
      <c r="J61" s="4" t="s">
        <v>62</v>
      </c>
      <c r="K61" s="220" t="s">
        <v>71</v>
      </c>
      <c r="L61" s="212" t="s">
        <v>13</v>
      </c>
      <c r="M61" s="220" t="s">
        <v>81</v>
      </c>
      <c r="N61" s="114" t="s">
        <v>82</v>
      </c>
    </row>
    <row r="62" spans="2:14" ht="15.75" thickBot="1" x14ac:dyDescent="0.3">
      <c r="B62" s="360"/>
      <c r="C62" s="119" t="s">
        <v>80</v>
      </c>
      <c r="D62" s="209" t="s">
        <v>16</v>
      </c>
      <c r="E62" s="4"/>
      <c r="F62" s="220" t="s">
        <v>80</v>
      </c>
      <c r="G62" s="4" t="s">
        <v>16</v>
      </c>
      <c r="H62" s="212"/>
      <c r="I62" s="220" t="s">
        <v>643</v>
      </c>
      <c r="J62" s="4" t="s">
        <v>644</v>
      </c>
      <c r="K62" s="220" t="s">
        <v>468</v>
      </c>
      <c r="L62" s="212" t="s">
        <v>18</v>
      </c>
      <c r="M62" s="220" t="s">
        <v>80</v>
      </c>
      <c r="N62" s="114" t="s">
        <v>16</v>
      </c>
    </row>
    <row r="63" spans="2:14" ht="15.75" thickBot="1" x14ac:dyDescent="0.3">
      <c r="B63" s="360"/>
      <c r="C63" s="119" t="s">
        <v>72</v>
      </c>
      <c r="D63" s="209" t="s">
        <v>18</v>
      </c>
      <c r="E63" s="4"/>
      <c r="F63" s="220" t="s">
        <v>72</v>
      </c>
      <c r="G63" s="4" t="s">
        <v>62</v>
      </c>
      <c r="H63" s="212"/>
      <c r="I63" s="220" t="s">
        <v>72</v>
      </c>
      <c r="J63" s="4" t="s">
        <v>62</v>
      </c>
      <c r="K63" s="220" t="s">
        <v>72</v>
      </c>
      <c r="L63" s="212" t="s">
        <v>19</v>
      </c>
      <c r="M63" s="220" t="s">
        <v>79</v>
      </c>
      <c r="N63" s="114" t="s">
        <v>50</v>
      </c>
    </row>
    <row r="64" spans="2:14" ht="15.75" thickBot="1" x14ac:dyDescent="0.3">
      <c r="B64" s="360"/>
      <c r="C64" s="119" t="s">
        <v>73</v>
      </c>
      <c r="D64" s="209" t="s">
        <v>19</v>
      </c>
      <c r="E64" s="4"/>
      <c r="F64" s="220" t="s">
        <v>73</v>
      </c>
      <c r="G64" s="4" t="s">
        <v>284</v>
      </c>
      <c r="H64" s="212"/>
      <c r="I64" s="220" t="s">
        <v>73</v>
      </c>
      <c r="J64" s="4" t="s">
        <v>13</v>
      </c>
      <c r="K64" s="220" t="s">
        <v>73</v>
      </c>
      <c r="L64" s="212" t="s">
        <v>20</v>
      </c>
      <c r="M64" s="220" t="s">
        <v>78</v>
      </c>
      <c r="N64" s="114" t="s">
        <v>285</v>
      </c>
    </row>
    <row r="65" spans="2:14" ht="15.75" thickBot="1" x14ac:dyDescent="0.3">
      <c r="B65" s="361"/>
      <c r="C65" s="122" t="s">
        <v>274</v>
      </c>
      <c r="D65" s="218" t="s">
        <v>33</v>
      </c>
      <c r="E65" s="124"/>
      <c r="F65" s="222" t="s">
        <v>74</v>
      </c>
      <c r="G65" s="124" t="s">
        <v>14</v>
      </c>
      <c r="H65" s="215"/>
      <c r="I65" s="222" t="s">
        <v>274</v>
      </c>
      <c r="J65" s="124" t="s">
        <v>33</v>
      </c>
      <c r="K65" s="222" t="s">
        <v>74</v>
      </c>
      <c r="L65" s="215" t="s">
        <v>57</v>
      </c>
      <c r="M65" s="222" t="s">
        <v>74</v>
      </c>
      <c r="N65" s="123" t="s">
        <v>12</v>
      </c>
    </row>
    <row r="66" spans="2:14" ht="15.75" thickTop="1" x14ac:dyDescent="0.25">
      <c r="D66" s="6"/>
    </row>
    <row r="67" spans="2:14" x14ac:dyDescent="0.25">
      <c r="C67" s="5" t="s">
        <v>303</v>
      </c>
      <c r="D67" s="7" t="s">
        <v>758</v>
      </c>
    </row>
    <row r="68" spans="2:14" x14ac:dyDescent="0.25">
      <c r="C68" s="1"/>
      <c r="D68" s="1" t="s">
        <v>759</v>
      </c>
    </row>
    <row r="69" spans="2:14" x14ac:dyDescent="0.25">
      <c r="C69" s="1"/>
      <c r="D69" s="1" t="s">
        <v>760</v>
      </c>
    </row>
    <row r="70" spans="2:14" x14ac:dyDescent="0.25">
      <c r="C70" s="1"/>
      <c r="D70" s="41" t="s">
        <v>466</v>
      </c>
    </row>
    <row r="71" spans="2:14" x14ac:dyDescent="0.25">
      <c r="C71" s="1"/>
      <c r="D71" s="41" t="s">
        <v>467</v>
      </c>
    </row>
    <row r="76" spans="2:14" ht="7.5" customHeight="1" x14ac:dyDescent="0.25"/>
    <row r="81" ht="7.5" customHeight="1" x14ac:dyDescent="0.25"/>
    <row r="84" ht="7.5" customHeight="1" x14ac:dyDescent="0.25"/>
    <row r="88" ht="7.5" customHeight="1" x14ac:dyDescent="0.25"/>
    <row r="92" ht="7.5" customHeight="1" x14ac:dyDescent="0.25"/>
    <row r="96" ht="7.5" customHeight="1" x14ac:dyDescent="0.25"/>
    <row r="112" spans="3:4" x14ac:dyDescent="0.25">
      <c r="C112" s="181"/>
      <c r="D112" s="1"/>
    </row>
  </sheetData>
  <mergeCells count="13">
    <mergeCell ref="M2:N2"/>
    <mergeCell ref="B42:B49"/>
    <mergeCell ref="C2:E2"/>
    <mergeCell ref="B3:B10"/>
    <mergeCell ref="B11:B18"/>
    <mergeCell ref="B19:B25"/>
    <mergeCell ref="B26:B33"/>
    <mergeCell ref="I2:J2"/>
    <mergeCell ref="B58:B65"/>
    <mergeCell ref="F2:H2"/>
    <mergeCell ref="B50:B57"/>
    <mergeCell ref="K2:L2"/>
    <mergeCell ref="B34:B4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N58"/>
  <sheetViews>
    <sheetView showGridLines="0" workbookViewId="0"/>
  </sheetViews>
  <sheetFormatPr defaultRowHeight="15" x14ac:dyDescent="0.25"/>
  <cols>
    <col min="1" max="1" width="2.85546875" customWidth="1"/>
    <col min="2" max="2" width="8.7109375" customWidth="1"/>
    <col min="3" max="3" width="21.42578125" bestFit="1" customWidth="1"/>
    <col min="4" max="4" width="17.28515625" bestFit="1" customWidth="1"/>
    <col min="5" max="5" width="5.28515625" bestFit="1" customWidth="1"/>
    <col min="6" max="6" width="8.28515625" bestFit="1" customWidth="1"/>
    <col min="7" max="8" width="14.42578125" customWidth="1"/>
    <col min="9" max="9" width="10.85546875" bestFit="1" customWidth="1"/>
    <col min="10" max="10" width="16.42578125" bestFit="1" customWidth="1"/>
    <col min="11" max="11" width="14.7109375" bestFit="1" customWidth="1"/>
    <col min="12" max="12" width="10.140625" bestFit="1" customWidth="1"/>
    <col min="13" max="13" width="1.42578125" customWidth="1"/>
  </cols>
  <sheetData>
    <row r="2" spans="2:14" ht="21" x14ac:dyDescent="0.35">
      <c r="B2" s="69" t="s">
        <v>312</v>
      </c>
      <c r="C2" s="68"/>
      <c r="D2" s="68"/>
      <c r="E2" s="68"/>
      <c r="F2" s="68"/>
      <c r="G2" s="68"/>
      <c r="H2" s="68"/>
      <c r="I2" s="68"/>
      <c r="J2" s="68"/>
      <c r="K2" s="68"/>
      <c r="L2" s="68"/>
    </row>
    <row r="3" spans="2:14" ht="11.25" customHeight="1" thickBot="1" x14ac:dyDescent="0.4">
      <c r="B3" s="68"/>
      <c r="C3" s="68"/>
      <c r="D3" s="68"/>
      <c r="E3" s="68"/>
      <c r="F3" s="68"/>
      <c r="G3" s="68"/>
      <c r="H3" s="68"/>
      <c r="I3" s="68"/>
      <c r="J3" s="68"/>
      <c r="K3" s="68"/>
      <c r="L3" s="68"/>
    </row>
    <row r="4" spans="2:14" ht="46.5" thickTop="1" thickBot="1" x14ac:dyDescent="0.3">
      <c r="B4" s="80" t="s">
        <v>290</v>
      </c>
      <c r="C4" s="113" t="s">
        <v>836</v>
      </c>
      <c r="D4" s="81" t="s">
        <v>291</v>
      </c>
      <c r="E4" s="302" t="s">
        <v>623</v>
      </c>
      <c r="F4" s="302" t="s">
        <v>829</v>
      </c>
      <c r="G4" s="82" t="s">
        <v>301</v>
      </c>
      <c r="H4" s="82" t="s">
        <v>302</v>
      </c>
      <c r="I4" s="82" t="s">
        <v>835</v>
      </c>
      <c r="J4" s="83" t="s">
        <v>838</v>
      </c>
      <c r="K4" s="82" t="s">
        <v>311</v>
      </c>
      <c r="L4" s="87" t="s">
        <v>295</v>
      </c>
    </row>
    <row r="5" spans="2:14" ht="15.75" thickTop="1" x14ac:dyDescent="0.25">
      <c r="B5" s="311" t="s">
        <v>1</v>
      </c>
      <c r="C5" s="54">
        <v>555</v>
      </c>
      <c r="D5" s="315" t="s">
        <v>2</v>
      </c>
      <c r="E5" s="316">
        <v>3</v>
      </c>
      <c r="F5" s="316" t="s">
        <v>830</v>
      </c>
      <c r="G5" s="317">
        <v>999</v>
      </c>
      <c r="H5" s="317">
        <v>999</v>
      </c>
      <c r="I5" s="318">
        <v>0.75</v>
      </c>
      <c r="J5" s="319">
        <f>(C$5+IF(H5-G5&gt;99,(G5+G5+99)/2,AVERAGE(G5:H5)))*1.45*(I5+5%) + (C$5+IF(H5-G5&gt;99,(G5+G5+99)/2,AVERAGE(G5:H5)))*(100%-(I5+5%))</f>
        <v>2113.4399999999996</v>
      </c>
      <c r="K5" s="320">
        <f>(C$5+IF(H5-G5&gt;99,(G5+G5+99)/2,AVERAGE(G5:H5)))*1.45*(IF(I5+25%&gt;100%,100%,I5+25%)) + (C$5+IF(H5-G5&gt;99,(G5+G5+99)/2,AVERAGE(G5:H5)))*(IF(I5+25%&gt;100%,0%,100%-I5-25%))</f>
        <v>2253.2999999999997</v>
      </c>
      <c r="L5" s="321" t="s">
        <v>296</v>
      </c>
    </row>
    <row r="6" spans="2:14" x14ac:dyDescent="0.25">
      <c r="B6" s="312" t="s">
        <v>23</v>
      </c>
      <c r="C6" s="57">
        <v>529</v>
      </c>
      <c r="D6" s="322" t="s">
        <v>815</v>
      </c>
      <c r="E6" s="323">
        <v>0</v>
      </c>
      <c r="F6" s="324" t="s">
        <v>830</v>
      </c>
      <c r="G6" s="325">
        <v>530</v>
      </c>
      <c r="H6" s="325">
        <v>700</v>
      </c>
      <c r="I6" s="326">
        <v>0.1</v>
      </c>
      <c r="J6" s="327">
        <f>(C$6+IF(H6-G6&gt;99,(G6+G6+99)/2,AVERAGE(G6:H6))+100)*1.45*(I6+5%) + (C$6+IF(H6-G6&gt;99,(G6+G6+99)/2,AVERAGE(G6:H6))+100)*(100%-(I6+5%))</f>
        <v>1290.07375</v>
      </c>
      <c r="K6" s="320">
        <f>(C$6+IF(H6-G6&gt;99,(G6+G6+99)/2,AVERAGE(G6:H6)))*1.45*(IF(I6+20%&gt;100%,100%,I6+20%)) + (C$6+IF(H6-G6&gt;99,(G6+G6+99)/2,AVERAGE(G6:H6)))*(IF(I6+20%&gt;100%,0%,100%-I6-20%))</f>
        <v>1258.1475</v>
      </c>
      <c r="L6" s="321" t="str">
        <f t="shared" ref="L6:L8" si="0">IF($J6&gt;=$K6,"Spirit","Enthusiasm")</f>
        <v>Spirit</v>
      </c>
    </row>
    <row r="7" spans="2:14" x14ac:dyDescent="0.25">
      <c r="B7" s="312"/>
      <c r="C7" s="57"/>
      <c r="D7" s="322" t="s">
        <v>548</v>
      </c>
      <c r="E7" s="328">
        <v>2</v>
      </c>
      <c r="F7" s="324" t="s">
        <v>830</v>
      </c>
      <c r="G7" s="325">
        <v>510</v>
      </c>
      <c r="H7" s="325">
        <v>620</v>
      </c>
      <c r="I7" s="326">
        <v>0.18</v>
      </c>
      <c r="J7" s="319">
        <f t="shared" ref="J7:J10" si="1">(C$6+IF(H7-G7&gt;99,(G7+G7+99)/2,AVERAGE(G7:H7))+100)*1.45*(I7+5%) + (C$6+IF(H7-G7&gt;99,(G7+G7+99)/2,AVERAGE(G7:H7))+100)*(100%-(I7+5%))</f>
        <v>1311.5097499999999</v>
      </c>
      <c r="K7" s="329">
        <f t="shared" ref="K7:K10" si="2">(C$6+IF(H7-G7&gt;99,(G7+G7+99)/2,AVERAGE(G7:H7)))*1.45*(IF(I7+20%&gt;100%,100%,I7+20%)) + (C$6+IF(H7-G7&gt;99,(G7+G7+99)/2,AVERAGE(G7:H7)))*(IF(I7+20%&gt;100%,0%,100%-I7-20%))</f>
        <v>1274.6335000000001</v>
      </c>
      <c r="L7" s="321" t="str">
        <f t="shared" si="0"/>
        <v>Spirit</v>
      </c>
    </row>
    <row r="8" spans="2:14" x14ac:dyDescent="0.25">
      <c r="B8" s="312"/>
      <c r="C8" s="57"/>
      <c r="D8" s="322" t="s">
        <v>834</v>
      </c>
      <c r="E8" s="324">
        <v>3</v>
      </c>
      <c r="F8" s="324" t="s">
        <v>830</v>
      </c>
      <c r="G8" s="325">
        <v>460</v>
      </c>
      <c r="H8" s="325">
        <v>600</v>
      </c>
      <c r="I8" s="326">
        <v>0.14000000000000001</v>
      </c>
      <c r="J8" s="319">
        <f t="shared" si="1"/>
        <v>1235.84175</v>
      </c>
      <c r="K8" s="329">
        <f t="shared" si="2"/>
        <v>1197.3905</v>
      </c>
      <c r="L8" s="321" t="str">
        <f t="shared" si="0"/>
        <v>Spirit</v>
      </c>
      <c r="N8" s="62" t="s">
        <v>845</v>
      </c>
    </row>
    <row r="9" spans="2:14" x14ac:dyDescent="0.25">
      <c r="B9" s="312"/>
      <c r="C9" s="57"/>
      <c r="D9" s="322" t="s">
        <v>294</v>
      </c>
      <c r="E9" s="324">
        <v>3</v>
      </c>
      <c r="F9" s="323" t="s">
        <v>831</v>
      </c>
      <c r="G9" s="325">
        <v>650</v>
      </c>
      <c r="H9" s="325">
        <v>680</v>
      </c>
      <c r="I9" s="326">
        <v>0.1</v>
      </c>
      <c r="J9" s="319">
        <f t="shared" si="1"/>
        <v>1381.3449999999998</v>
      </c>
      <c r="K9" s="329">
        <f t="shared" si="2"/>
        <v>1355.19</v>
      </c>
      <c r="L9" s="321" t="str">
        <f>IF($J9&gt;=$K9,"Spirit","Enthusiasm")</f>
        <v>Spirit</v>
      </c>
    </row>
    <row r="10" spans="2:14" x14ac:dyDescent="0.25">
      <c r="B10" s="312"/>
      <c r="C10" s="57"/>
      <c r="D10" s="322" t="s">
        <v>24</v>
      </c>
      <c r="E10" s="330">
        <v>3</v>
      </c>
      <c r="F10" s="331" t="s">
        <v>831</v>
      </c>
      <c r="G10" s="325">
        <v>720</v>
      </c>
      <c r="H10" s="325">
        <v>820</v>
      </c>
      <c r="I10" s="326">
        <v>0.05</v>
      </c>
      <c r="J10" s="332">
        <f t="shared" si="1"/>
        <v>1461.4325000000001</v>
      </c>
      <c r="K10" s="333">
        <f t="shared" si="2"/>
        <v>1444.58125</v>
      </c>
      <c r="L10" s="321" t="str">
        <f>IF($J10&gt;=$K10,"Spirit","Enthusiasm")</f>
        <v>Spirit</v>
      </c>
    </row>
    <row r="11" spans="2:14" x14ac:dyDescent="0.25">
      <c r="B11" s="313" t="s">
        <v>25</v>
      </c>
      <c r="C11" s="55">
        <v>668</v>
      </c>
      <c r="D11" s="334" t="s">
        <v>27</v>
      </c>
      <c r="E11" s="335">
        <v>2</v>
      </c>
      <c r="F11" s="323" t="s">
        <v>831</v>
      </c>
      <c r="G11" s="336">
        <v>16</v>
      </c>
      <c r="H11" s="336">
        <v>22</v>
      </c>
      <c r="I11" s="337">
        <v>0.2</v>
      </c>
      <c r="J11" s="327">
        <f>(C$11+IF(H11-G11&gt;99,(G11+G11+99)/2,AVERAGE(G11:H11))+100)*1.45*(I11+5%) + (C$11+IF(H11-G11&gt;99,(G11+G11+99)/2,AVERAGE(G11:H11))+100)*(100%-(I11+5%))</f>
        <v>875.53749999999991</v>
      </c>
      <c r="K11" s="320">
        <f>(C$11+IF(H11-G11&gt;99,(G11+G11+99)/2,AVERAGE(G11:H11)))*1.45*(IF(I11+20%&gt;100%,100%,I11+20%)) + (C$11+IF(H11-G11&gt;99,(G11+G11+99)/2,AVERAGE(G11:H11)))*(IF(I11+20%&gt;100%,0%,100%-I11-20%))</f>
        <v>810.66000000000008</v>
      </c>
      <c r="L11" s="321" t="str">
        <f>IF($J11&gt;=$K11,"Daring","Courage")</f>
        <v>Daring</v>
      </c>
    </row>
    <row r="12" spans="2:14" x14ac:dyDescent="0.25">
      <c r="B12" s="314"/>
      <c r="C12" s="56"/>
      <c r="D12" s="338" t="s">
        <v>297</v>
      </c>
      <c r="E12" s="339">
        <v>2</v>
      </c>
      <c r="F12" s="331" t="s">
        <v>831</v>
      </c>
      <c r="G12" s="340">
        <v>24</v>
      </c>
      <c r="H12" s="340">
        <v>34</v>
      </c>
      <c r="I12" s="341">
        <v>0.15</v>
      </c>
      <c r="J12" s="332">
        <f>(C$11+IF(H12-G12&gt;99,(G12+G12+99)/2,AVERAGE(G12:H12))+100)*1.45*(I12+5%) + (C$11+IF(H12-G12&gt;99,(G12+G12+99)/2,AVERAGE(G12:H12))+100)*(100%-(I12+5%))</f>
        <v>868.73</v>
      </c>
      <c r="K12" s="333">
        <f>(C$11+IF(H12-G12&gt;99,(G12+G12+99)/2,AVERAGE(G12:H12)))*1.45*(IF(I12+20%&gt;100%,100%,I12+20%)) + (C$11+IF(H12-G12&gt;99,(G12+G12+99)/2,AVERAGE(G12:H12)))*(IF(I12+20%&gt;100%,0%,100%-I12-20%))</f>
        <v>806.77749999999992</v>
      </c>
      <c r="L12" s="321" t="str">
        <f>IF($J12&gt;=$K12,"Daring","Courage")</f>
        <v>Daring</v>
      </c>
    </row>
    <row r="13" spans="2:14" x14ac:dyDescent="0.25">
      <c r="B13" s="313" t="s">
        <v>29</v>
      </c>
      <c r="C13" s="57">
        <v>704</v>
      </c>
      <c r="D13" s="322" t="s">
        <v>820</v>
      </c>
      <c r="E13" s="323">
        <v>0</v>
      </c>
      <c r="F13" s="342" t="s">
        <v>830</v>
      </c>
      <c r="G13" s="336">
        <v>585</v>
      </c>
      <c r="H13" s="336">
        <v>710</v>
      </c>
      <c r="I13" s="337">
        <v>0.05</v>
      </c>
      <c r="J13" s="327">
        <f>(C$13+IF(H13-G13&gt;99,(G13+G13+99)/2,AVERAGE(G13:H13))+50)*1.45*(I13+5%) + (C$13+IF(H13-G13&gt;99,(G13+G13+99)/2,AVERAGE(G13:H13))+50)*(100%-(I13+5%))</f>
        <v>1450.9825000000001</v>
      </c>
      <c r="K13" s="320">
        <f>(C$13+IF(H13-G13&gt;99,(G13+G13+99)/2,AVERAGE(G13:H13)))*1.45*(IF(I13+5%&gt;100%,100%,I13+5%)) + (C$13+IF(H13-G13&gt;99,(G13+G13+99)/2,AVERAGE(G13:H13)))*(IF(I13+5%&gt;100%,0%,100%-I13-5%))</f>
        <v>1398.7324999999998</v>
      </c>
      <c r="L13" s="321" t="s">
        <v>298</v>
      </c>
    </row>
    <row r="14" spans="2:14" x14ac:dyDescent="0.25">
      <c r="B14" s="312"/>
      <c r="C14" s="57"/>
      <c r="D14" s="322" t="s">
        <v>817</v>
      </c>
      <c r="E14" s="335">
        <v>2</v>
      </c>
      <c r="F14" s="324" t="s">
        <v>830</v>
      </c>
      <c r="G14" s="325">
        <v>560</v>
      </c>
      <c r="H14" s="325">
        <v>620</v>
      </c>
      <c r="I14" s="326">
        <v>0.08</v>
      </c>
      <c r="J14" s="319">
        <f t="shared" ref="J14:J16" si="3">(C$13+IF(H14-G14&gt;99,(G14+G14+99)/2,AVERAGE(G14:H14))+50)*1.45*(I14+5%) + (C$13+IF(H14-G14&gt;99,(G14+G14+99)/2,AVERAGE(G14:H14))+50)*(100%-(I14+5%))</f>
        <v>1422.624</v>
      </c>
      <c r="K14" s="329">
        <f t="shared" ref="K14:K16" si="4">(C$13+IF(H14-G14&gt;99,(G14+G14+99)/2,AVERAGE(G14:H14)))*1.45*(IF(I14+5%&gt;100%,100%,I14+5%)) + (C$13+IF(H14-G14&gt;99,(G14+G14+99)/2,AVERAGE(G14:H14)))*(IF(I14+5%&gt;100%,0%,100%-I14-5%))</f>
        <v>1369.6990000000001</v>
      </c>
      <c r="L14" s="321" t="s">
        <v>298</v>
      </c>
    </row>
    <row r="15" spans="2:14" x14ac:dyDescent="0.25">
      <c r="B15" s="312"/>
      <c r="C15" s="57"/>
      <c r="D15" s="322" t="s">
        <v>818</v>
      </c>
      <c r="E15" s="324">
        <v>3</v>
      </c>
      <c r="F15" s="324" t="s">
        <v>830</v>
      </c>
      <c r="G15" s="325">
        <v>500</v>
      </c>
      <c r="H15" s="325">
        <v>600</v>
      </c>
      <c r="I15" s="326">
        <v>0.18</v>
      </c>
      <c r="J15" s="319">
        <f t="shared" si="3"/>
        <v>1438.4122500000001</v>
      </c>
      <c r="K15" s="329">
        <f t="shared" si="4"/>
        <v>1383.2372500000001</v>
      </c>
      <c r="L15" s="321" t="s">
        <v>298</v>
      </c>
      <c r="N15" s="62" t="s">
        <v>844</v>
      </c>
    </row>
    <row r="16" spans="2:14" x14ac:dyDescent="0.25">
      <c r="B16" s="314"/>
      <c r="C16" s="56"/>
      <c r="D16" s="338" t="s">
        <v>34</v>
      </c>
      <c r="E16" s="324">
        <v>3</v>
      </c>
      <c r="F16" s="331" t="s">
        <v>831</v>
      </c>
      <c r="G16" s="340">
        <v>790</v>
      </c>
      <c r="H16" s="340">
        <v>850</v>
      </c>
      <c r="I16" s="341">
        <v>0.15</v>
      </c>
      <c r="J16" s="332">
        <f t="shared" si="3"/>
        <v>1715.66</v>
      </c>
      <c r="K16" s="333">
        <f t="shared" si="4"/>
        <v>1661.1599999999999</v>
      </c>
      <c r="L16" s="321" t="s">
        <v>298</v>
      </c>
    </row>
    <row r="17" spans="2:12" x14ac:dyDescent="0.25">
      <c r="B17" s="313" t="s">
        <v>42</v>
      </c>
      <c r="C17" s="55">
        <v>691</v>
      </c>
      <c r="D17" s="334" t="s">
        <v>819</v>
      </c>
      <c r="E17" s="343">
        <v>0</v>
      </c>
      <c r="F17" s="342" t="s">
        <v>830</v>
      </c>
      <c r="G17" s="336">
        <v>700</v>
      </c>
      <c r="H17" s="336">
        <v>725</v>
      </c>
      <c r="I17" s="337">
        <v>0.05</v>
      </c>
      <c r="J17" s="327">
        <f>(C$17+IF(H17-G17&gt;99,(G17+G17+99)/2,AVERAGE(G17:H17))+100)*1.45*(I17+5%) + (C$17+IF(H17-G17&gt;99,(G17+G17+99)/2,AVERAGE(G17:H17))+100)*(100%-(I17+5%))</f>
        <v>1571.1575</v>
      </c>
      <c r="K17" s="320">
        <f>(C$17+IF(H17-G17&gt;99,(G17+G17+99)/2,AVERAGE(G17:H17)))*1.45*(IF(I17+5%&gt;100%,100%,I17+5%)) + (C$17+IF(H17-G17&gt;99,(G17+G17+99)/2,AVERAGE(G17:H17)))*(IF(I17+5%&gt;100%,0%,100%-I17-5%))</f>
        <v>1466.6574999999998</v>
      </c>
      <c r="L17" s="321" t="s">
        <v>299</v>
      </c>
    </row>
    <row r="18" spans="2:12" x14ac:dyDescent="0.25">
      <c r="B18" s="312"/>
      <c r="C18" s="57"/>
      <c r="D18" s="322" t="s">
        <v>821</v>
      </c>
      <c r="E18" s="324">
        <v>3</v>
      </c>
      <c r="F18" s="324" t="s">
        <v>830</v>
      </c>
      <c r="G18" s="325">
        <v>620</v>
      </c>
      <c r="H18" s="325">
        <v>800</v>
      </c>
      <c r="I18" s="326">
        <v>0</v>
      </c>
      <c r="J18" s="319">
        <f t="shared" ref="J18:J20" si="5">(C$17+IF(H18-G18&gt;99,(G18+G18+99)/2,AVERAGE(G18:H18))+100)*1.45*(I18+5%) + (C$17+IF(H18-G18&gt;99,(G18+G18+99)/2,AVERAGE(G18:H18))+100)*(100%-(I18+5%))</f>
        <v>1493.3612499999999</v>
      </c>
      <c r="K18" s="329">
        <f t="shared" ref="K18:K20" si="6">(C$17+IF(H18-G18&gt;99,(G18+G18+99)/2,AVERAGE(G18:H18)))*1.45*(IF(I18+5%&gt;100%,100%,I18+5%)) + (C$17+IF(H18-G18&gt;99,(G18+G18+99)/2,AVERAGE(G18:H18)))*(IF(I18+5%&gt;100%,0%,100%-I18-5%))</f>
        <v>1391.1112499999999</v>
      </c>
      <c r="L18" s="321" t="s">
        <v>299</v>
      </c>
    </row>
    <row r="19" spans="2:12" x14ac:dyDescent="0.25">
      <c r="B19" s="312"/>
      <c r="C19" s="57"/>
      <c r="D19" s="322" t="s">
        <v>837</v>
      </c>
      <c r="E19" s="324">
        <v>3</v>
      </c>
      <c r="F19" s="324" t="s">
        <v>830</v>
      </c>
      <c r="G19" s="325">
        <v>545</v>
      </c>
      <c r="H19" s="325">
        <v>710</v>
      </c>
      <c r="I19" s="326">
        <v>0.16</v>
      </c>
      <c r="J19" s="319">
        <f t="shared" si="5"/>
        <v>1516.42975</v>
      </c>
      <c r="K19" s="329">
        <f t="shared" si="6"/>
        <v>1406.97975</v>
      </c>
      <c r="L19" s="321" t="s">
        <v>299</v>
      </c>
    </row>
    <row r="20" spans="2:12" x14ac:dyDescent="0.25">
      <c r="B20" s="314"/>
      <c r="C20" s="56"/>
      <c r="D20" s="338" t="s">
        <v>43</v>
      </c>
      <c r="E20" s="330">
        <v>3</v>
      </c>
      <c r="F20" s="331" t="s">
        <v>831</v>
      </c>
      <c r="G20" s="340">
        <v>780</v>
      </c>
      <c r="H20" s="340">
        <v>850</v>
      </c>
      <c r="I20" s="341">
        <v>0.15</v>
      </c>
      <c r="J20" s="332">
        <f t="shared" si="5"/>
        <v>1750.5400000000002</v>
      </c>
      <c r="K20" s="333">
        <f t="shared" si="6"/>
        <v>1641.54</v>
      </c>
      <c r="L20" s="321" t="s">
        <v>299</v>
      </c>
    </row>
    <row r="21" spans="2:12" x14ac:dyDescent="0.25">
      <c r="B21" s="313" t="s">
        <v>54</v>
      </c>
      <c r="C21" s="308">
        <v>809</v>
      </c>
      <c r="D21" s="334" t="s">
        <v>842</v>
      </c>
      <c r="E21" s="343">
        <v>0</v>
      </c>
      <c r="F21" s="342" t="s">
        <v>830</v>
      </c>
      <c r="G21" s="336">
        <v>370</v>
      </c>
      <c r="H21" s="336">
        <v>490</v>
      </c>
      <c r="I21" s="337">
        <v>0.05</v>
      </c>
      <c r="J21" s="327">
        <f>(C$21+IF(H21-G21&gt;99,(G21+G21+99)/2,AVERAGE(G21:H21))+100)*1.45*(I21+5%) + (C$21+IF(H21-G21&gt;99,(G21+G21+99)/2,AVERAGE(G21:H21))+100)*(100%-(I21+5%))</f>
        <v>1388.2825</v>
      </c>
      <c r="K21" s="320">
        <f>(C$21+IF(H21-G21&gt;99,(G21+G21+99)/2,AVERAGE(G21:H21)))*1.45*(IF(I21+20%&gt;100%,100%,I21+20%)) + (C$21+IF(H21-G21&gt;99,(G21+G21+99)/2,AVERAGE(G21:H21)))*(IF(I21+20%&gt;100%,0%,100%-I21-20%))</f>
        <v>1366.70625</v>
      </c>
      <c r="L21" s="321" t="str">
        <f>IF($J21&gt;=$K21,"Passion","Honesty")</f>
        <v>Passion</v>
      </c>
    </row>
    <row r="22" spans="2:12" x14ac:dyDescent="0.25">
      <c r="B22" s="312"/>
      <c r="C22" s="309"/>
      <c r="D22" s="322" t="s">
        <v>840</v>
      </c>
      <c r="E22" s="324">
        <v>3</v>
      </c>
      <c r="F22" s="324" t="s">
        <v>830</v>
      </c>
      <c r="G22" s="325">
        <v>360</v>
      </c>
      <c r="H22" s="325">
        <v>430</v>
      </c>
      <c r="I22" s="326">
        <v>0</v>
      </c>
      <c r="J22" s="319">
        <f t="shared" ref="J22:J26" si="7">(C$21+IF(H22-G22&gt;99,(G22+G22+99)/2,AVERAGE(G22:H22))+100)*1.45*(I22+5%) + (C$21+IF(H22-G22&gt;99,(G22+G22+99)/2,AVERAGE(G22:H22))+100)*(100%-(I22+5%))</f>
        <v>1333.34</v>
      </c>
      <c r="K22" s="329">
        <f t="shared" ref="K22:K26" si="8">(C$21+IF(H22-G22&gt;99,(G22+G22+99)/2,AVERAGE(G22:H22)))*1.45*(IF(I22+20%&gt;100%,100%,I22+20%)) + (C$21+IF(H22-G22&gt;99,(G22+G22+99)/2,AVERAGE(G22:H22)))*(IF(I22+20%&gt;100%,0%,100%-I22-20%))</f>
        <v>1312.3600000000001</v>
      </c>
      <c r="L22" s="321" t="str">
        <f t="shared" ref="L22:L25" si="9">IF($J22&gt;=$K22,"Passion","Honesty")</f>
        <v>Passion</v>
      </c>
    </row>
    <row r="23" spans="2:12" x14ac:dyDescent="0.25">
      <c r="B23" s="312"/>
      <c r="C23" s="309"/>
      <c r="D23" s="322" t="s">
        <v>841</v>
      </c>
      <c r="E23" s="324">
        <v>3</v>
      </c>
      <c r="F23" s="324" t="s">
        <v>830</v>
      </c>
      <c r="G23" s="325">
        <v>320</v>
      </c>
      <c r="H23" s="325">
        <v>420</v>
      </c>
      <c r="I23" s="326">
        <v>0.1</v>
      </c>
      <c r="J23" s="319">
        <f t="shared" si="7"/>
        <v>1364.7987499999999</v>
      </c>
      <c r="K23" s="329">
        <f t="shared" si="8"/>
        <v>1337.5974999999999</v>
      </c>
      <c r="L23" s="321" t="str">
        <f>IF($J23&gt;=$K23,"Passion","Honesty")</f>
        <v>Passion</v>
      </c>
    </row>
    <row r="24" spans="2:12" x14ac:dyDescent="0.25">
      <c r="B24" s="312"/>
      <c r="C24" s="309"/>
      <c r="D24" s="322" t="s">
        <v>816</v>
      </c>
      <c r="E24" s="323">
        <v>0</v>
      </c>
      <c r="F24" s="323" t="s">
        <v>831</v>
      </c>
      <c r="G24" s="325">
        <v>620</v>
      </c>
      <c r="H24" s="325">
        <v>650</v>
      </c>
      <c r="I24" s="326">
        <v>0.15</v>
      </c>
      <c r="J24" s="319">
        <f t="shared" si="7"/>
        <v>1682.96</v>
      </c>
      <c r="K24" s="329">
        <f t="shared" si="8"/>
        <v>1671.4299999999998</v>
      </c>
      <c r="L24" s="321" t="str">
        <f t="shared" si="9"/>
        <v>Passion</v>
      </c>
    </row>
    <row r="25" spans="2:12" x14ac:dyDescent="0.25">
      <c r="B25" s="312"/>
      <c r="C25" s="309"/>
      <c r="D25" s="322" t="s">
        <v>267</v>
      </c>
      <c r="E25" s="324">
        <v>3</v>
      </c>
      <c r="F25" s="323" t="s">
        <v>831</v>
      </c>
      <c r="G25" s="325">
        <v>510</v>
      </c>
      <c r="H25" s="325">
        <v>610</v>
      </c>
      <c r="I25" s="326">
        <v>0.15</v>
      </c>
      <c r="J25" s="319">
        <f t="shared" si="7"/>
        <v>1600.665</v>
      </c>
      <c r="K25" s="329">
        <f t="shared" si="8"/>
        <v>1584.0387499999997</v>
      </c>
      <c r="L25" s="321" t="str">
        <f t="shared" si="9"/>
        <v>Passion</v>
      </c>
    </row>
    <row r="26" spans="2:12" x14ac:dyDescent="0.25">
      <c r="B26" s="314"/>
      <c r="C26" s="310"/>
      <c r="D26" s="338" t="s">
        <v>63</v>
      </c>
      <c r="E26" s="330">
        <v>3</v>
      </c>
      <c r="F26" s="331" t="s">
        <v>831</v>
      </c>
      <c r="G26" s="340">
        <v>520</v>
      </c>
      <c r="H26" s="340">
        <v>560</v>
      </c>
      <c r="I26" s="341">
        <v>0.18</v>
      </c>
      <c r="J26" s="332">
        <f t="shared" si="7"/>
        <v>1598.9714999999999</v>
      </c>
      <c r="K26" s="333">
        <f t="shared" si="8"/>
        <v>1579.6790000000001</v>
      </c>
      <c r="L26" s="321" t="str">
        <f t="shared" ref="L26" si="10">IF($J26&gt;=$K26,"Passion","Honesty")</f>
        <v>Passion</v>
      </c>
    </row>
    <row r="27" spans="2:12" x14ac:dyDescent="0.25">
      <c r="B27" s="313" t="s">
        <v>55</v>
      </c>
      <c r="C27" s="55">
        <v>674</v>
      </c>
      <c r="D27" s="334" t="s">
        <v>822</v>
      </c>
      <c r="E27" s="343">
        <v>0</v>
      </c>
      <c r="F27" s="342" t="s">
        <v>830</v>
      </c>
      <c r="G27" s="336">
        <v>480</v>
      </c>
      <c r="H27" s="336">
        <v>640</v>
      </c>
      <c r="I27" s="337">
        <v>0.05</v>
      </c>
      <c r="J27" s="327">
        <f>(C$27+IF(H27-G27&gt;99,(G27+G27+99)/2,AVERAGE(G27:H27)))*1.45*(I27+5%) + (C$27+IF(H27-G27&gt;99,(G27+G27+99)/2,AVERAGE(G27:H27)))*(100%-(I27+5%))</f>
        <v>1257.6575</v>
      </c>
      <c r="K27" s="320">
        <f>(C$27+IF(H27-G27&gt;99,(G27+G27+99)/2,AVERAGE(G27:H27)))*1.45*(IF(I27+25%&gt;100%,100%,I27+25%)) + (C$27+IF(H27-G27&gt;99,(G27+G27+99)/2,AVERAGE(G27:H27)))*(IF(I27+25%&gt;100%,0%,100%-I27-25%))</f>
        <v>1365.9724999999999</v>
      </c>
      <c r="L27" s="321" t="s">
        <v>300</v>
      </c>
    </row>
    <row r="28" spans="2:12" x14ac:dyDescent="0.25">
      <c r="B28" s="312"/>
      <c r="C28" s="57"/>
      <c r="D28" s="322" t="s">
        <v>823</v>
      </c>
      <c r="E28" s="324">
        <v>3</v>
      </c>
      <c r="F28" s="324" t="s">
        <v>830</v>
      </c>
      <c r="G28" s="325">
        <v>460</v>
      </c>
      <c r="H28" s="325">
        <v>550</v>
      </c>
      <c r="I28" s="326">
        <v>0</v>
      </c>
      <c r="J28" s="319">
        <f t="shared" ref="J28:J31" si="11">(C$27+IF(H28-G28&gt;99,(G28+G28+99)/2,AVERAGE(G28:H28)))*1.45*(I28+5%) + (C$27+IF(H28-G28&gt;99,(G28+G28+99)/2,AVERAGE(G28:H28)))*(100%-(I28+5%))</f>
        <v>1205.5274999999999</v>
      </c>
      <c r="K28" s="329">
        <f t="shared" ref="K28:K31" si="12">(C$27+IF(H28-G28&gt;99,(G28+G28+99)/2,AVERAGE(G28:H28)))*1.45*(IF(I28+25%&gt;100%,100%,I28+25%)) + (C$27+IF(H28-G28&gt;99,(G28+G28+99)/2,AVERAGE(G28:H28)))*(IF(I28+25%&gt;100%,0%,100%-I28-25%))</f>
        <v>1311.6375</v>
      </c>
      <c r="L28" s="321" t="s">
        <v>300</v>
      </c>
    </row>
    <row r="29" spans="2:12" x14ac:dyDescent="0.25">
      <c r="B29" s="312"/>
      <c r="C29" s="57"/>
      <c r="D29" s="322" t="s">
        <v>293</v>
      </c>
      <c r="E29" s="324">
        <v>3</v>
      </c>
      <c r="F29" s="323" t="s">
        <v>831</v>
      </c>
      <c r="G29" s="325">
        <v>715</v>
      </c>
      <c r="H29" s="325">
        <v>735</v>
      </c>
      <c r="I29" s="326">
        <v>0</v>
      </c>
      <c r="J29" s="319">
        <f t="shared" si="11"/>
        <v>1430.4775</v>
      </c>
      <c r="K29" s="329">
        <f t="shared" si="12"/>
        <v>1556.3875</v>
      </c>
      <c r="L29" s="321" t="s">
        <v>300</v>
      </c>
    </row>
    <row r="30" spans="2:12" x14ac:dyDescent="0.25">
      <c r="B30" s="312"/>
      <c r="C30" s="57"/>
      <c r="D30" s="322" t="s">
        <v>292</v>
      </c>
      <c r="E30" s="324">
        <v>3</v>
      </c>
      <c r="F30" s="323" t="s">
        <v>831</v>
      </c>
      <c r="G30" s="325">
        <v>640</v>
      </c>
      <c r="H30" s="325">
        <v>700</v>
      </c>
      <c r="I30" s="326">
        <v>0.2</v>
      </c>
      <c r="J30" s="319">
        <f t="shared" si="11"/>
        <v>1495.2</v>
      </c>
      <c r="K30" s="329">
        <f t="shared" si="12"/>
        <v>1616.16</v>
      </c>
      <c r="L30" s="321" t="s">
        <v>300</v>
      </c>
    </row>
    <row r="31" spans="2:12" x14ac:dyDescent="0.25">
      <c r="B31" s="314"/>
      <c r="C31" s="56"/>
      <c r="D31" s="338" t="s">
        <v>69</v>
      </c>
      <c r="E31" s="330">
        <v>3</v>
      </c>
      <c r="F31" s="331" t="s">
        <v>831</v>
      </c>
      <c r="G31" s="340">
        <v>700</v>
      </c>
      <c r="H31" s="340">
        <v>800</v>
      </c>
      <c r="I31" s="341">
        <v>0.1</v>
      </c>
      <c r="J31" s="332">
        <f t="shared" si="11"/>
        <v>1519.5862499999998</v>
      </c>
      <c r="K31" s="333">
        <f t="shared" si="12"/>
        <v>1647.7012499999998</v>
      </c>
      <c r="L31" s="321" t="s">
        <v>300</v>
      </c>
    </row>
    <row r="32" spans="2:12" ht="15.75" thickBot="1" x14ac:dyDescent="0.3">
      <c r="B32" s="346" t="s">
        <v>56</v>
      </c>
      <c r="C32" s="347">
        <v>821</v>
      </c>
      <c r="D32" s="348" t="s">
        <v>70</v>
      </c>
      <c r="E32" s="349">
        <v>3</v>
      </c>
      <c r="F32" s="349" t="s">
        <v>830</v>
      </c>
      <c r="G32" s="344">
        <v>340</v>
      </c>
      <c r="H32" s="344">
        <v>385</v>
      </c>
      <c r="I32" s="345">
        <v>0.2</v>
      </c>
      <c r="J32" s="350">
        <f>(C$32+IF(H32-G32&gt;99,(G32+G32+99)/2,AVERAGE(G32:H32))+100)*1.45*(I32+5%) + (C$32+IF(H32-G32&gt;99,(G32+G32+99)/2,AVERAGE(G32:H32))+100)*(100%-(I32+5%))</f>
        <v>1427.89375</v>
      </c>
      <c r="K32" s="351">
        <f t="shared" ref="K32" si="13">(C32+IF(H32-G32&gt;99,(G32+G32+99)/2,AVERAGE(G32:H32)))*1.45*(IF(I32+20%&gt;100%,100%,I32+20%)) + (C32+IF(H32-G32&gt;99,(G32+G32+99)/2,AVERAGE(G32:H32)))*(IF(I32+20%&gt;100%,0%,100%-I32-20%))</f>
        <v>1396.5300000000002</v>
      </c>
      <c r="L32" s="321" t="str">
        <f>IF($J32&gt;=$K32,"Daring","Courage")</f>
        <v>Daring</v>
      </c>
    </row>
    <row r="33" spans="2:12" ht="15.75" thickTop="1" x14ac:dyDescent="0.25">
      <c r="B33" s="42"/>
      <c r="C33" s="47"/>
      <c r="D33" s="49"/>
      <c r="E33" s="47"/>
      <c r="F33" s="47"/>
      <c r="G33" s="47"/>
      <c r="H33" s="47"/>
      <c r="I33" s="48"/>
      <c r="J33" s="46"/>
      <c r="K33" s="46"/>
      <c r="L33" s="43"/>
    </row>
    <row r="34" spans="2:12" x14ac:dyDescent="0.25">
      <c r="B34" s="1" t="s">
        <v>839</v>
      </c>
    </row>
    <row r="35" spans="2:12" x14ac:dyDescent="0.25">
      <c r="B35" s="1" t="s">
        <v>306</v>
      </c>
    </row>
    <row r="36" spans="2:12" x14ac:dyDescent="0.25">
      <c r="B36" s="42" t="s">
        <v>814</v>
      </c>
      <c r="C36" s="47"/>
      <c r="D36" s="49"/>
      <c r="E36" s="47"/>
      <c r="F36" s="47"/>
      <c r="G36" s="47"/>
      <c r="H36" s="47"/>
      <c r="I36" s="48"/>
      <c r="J36" s="46"/>
      <c r="K36" s="46"/>
      <c r="L36" s="43"/>
    </row>
    <row r="37" spans="2:12" ht="7.5" customHeight="1" x14ac:dyDescent="0.25">
      <c r="B37" s="44"/>
    </row>
    <row r="38" spans="2:12" x14ac:dyDescent="0.25">
      <c r="B38" s="1" t="s">
        <v>584</v>
      </c>
    </row>
    <row r="39" spans="2:12" x14ac:dyDescent="0.25">
      <c r="B39" s="41"/>
      <c r="C39" s="105" t="s">
        <v>586</v>
      </c>
      <c r="G39" s="105"/>
      <c r="H39" s="105"/>
      <c r="I39" s="105"/>
    </row>
    <row r="40" spans="2:12" x14ac:dyDescent="0.25">
      <c r="B40" s="106" t="s">
        <v>581</v>
      </c>
      <c r="C40" s="105" t="s">
        <v>582</v>
      </c>
      <c r="G40" s="105"/>
      <c r="H40" s="105"/>
      <c r="I40" s="105"/>
    </row>
    <row r="41" spans="2:12" x14ac:dyDescent="0.25">
      <c r="B41" s="1" t="s">
        <v>585</v>
      </c>
      <c r="C41" s="105"/>
      <c r="G41" s="105"/>
      <c r="H41" s="105"/>
      <c r="I41" s="105"/>
    </row>
    <row r="42" spans="2:12" x14ac:dyDescent="0.25">
      <c r="B42" s="41"/>
      <c r="C42" s="105" t="s">
        <v>580</v>
      </c>
      <c r="G42" s="105"/>
      <c r="H42" s="105"/>
      <c r="I42" s="105"/>
    </row>
    <row r="43" spans="2:12" x14ac:dyDescent="0.25">
      <c r="B43" s="106" t="s">
        <v>581</v>
      </c>
      <c r="C43" s="105" t="s">
        <v>583</v>
      </c>
      <c r="G43" s="105"/>
      <c r="H43" s="105"/>
      <c r="I43" s="105"/>
    </row>
    <row r="44" spans="2:12" ht="7.5" customHeight="1" x14ac:dyDescent="0.25">
      <c r="B44" s="106"/>
      <c r="C44" s="105"/>
      <c r="G44" s="105"/>
      <c r="H44" s="105"/>
      <c r="I44" s="105"/>
    </row>
    <row r="45" spans="2:12" x14ac:dyDescent="0.25">
      <c r="B45" s="182" t="s">
        <v>578</v>
      </c>
      <c r="C45" s="1" t="s">
        <v>579</v>
      </c>
    </row>
    <row r="46" spans="2:12" x14ac:dyDescent="0.25">
      <c r="B46" s="107"/>
      <c r="C46" s="1" t="s">
        <v>847</v>
      </c>
    </row>
    <row r="47" spans="2:12" x14ac:dyDescent="0.25">
      <c r="B47" s="44"/>
      <c r="C47" s="1" t="s">
        <v>757</v>
      </c>
    </row>
    <row r="48" spans="2:12" x14ac:dyDescent="0.25">
      <c r="B48" s="44"/>
      <c r="C48" s="1" t="s">
        <v>761</v>
      </c>
    </row>
    <row r="49" spans="2:6" x14ac:dyDescent="0.25">
      <c r="B49" s="44"/>
      <c r="D49" s="105"/>
    </row>
    <row r="50" spans="2:6" x14ac:dyDescent="0.25">
      <c r="B50" s="1" t="s">
        <v>305</v>
      </c>
      <c r="D50" s="304"/>
    </row>
    <row r="51" spans="2:6" x14ac:dyDescent="0.25">
      <c r="B51" s="108" t="s">
        <v>25</v>
      </c>
      <c r="C51" s="109" t="s">
        <v>587</v>
      </c>
      <c r="D51" s="305"/>
      <c r="E51" s="301"/>
      <c r="F51" s="301"/>
    </row>
    <row r="52" spans="2:6" x14ac:dyDescent="0.25">
      <c r="B52" s="108" t="s">
        <v>54</v>
      </c>
      <c r="C52" s="109" t="s">
        <v>588</v>
      </c>
      <c r="D52" s="306"/>
      <c r="E52" s="301"/>
      <c r="F52" s="301"/>
    </row>
    <row r="53" spans="2:6" x14ac:dyDescent="0.25">
      <c r="B53" s="110"/>
      <c r="C53" s="42" t="s">
        <v>592</v>
      </c>
      <c r="D53" s="307"/>
      <c r="E53" s="301"/>
      <c r="F53" s="301"/>
    </row>
    <row r="54" spans="2:6" x14ac:dyDescent="0.25">
      <c r="B54" s="108" t="s">
        <v>55</v>
      </c>
      <c r="C54" s="109" t="s">
        <v>589</v>
      </c>
      <c r="D54" s="306"/>
      <c r="E54" s="301"/>
      <c r="F54" s="301"/>
    </row>
    <row r="55" spans="2:6" x14ac:dyDescent="0.25">
      <c r="B55" s="110"/>
      <c r="C55" s="42" t="s">
        <v>590</v>
      </c>
      <c r="D55" s="306"/>
      <c r="E55" s="301"/>
      <c r="F55" s="301"/>
    </row>
    <row r="56" spans="2:6" x14ac:dyDescent="0.25">
      <c r="B56" s="110"/>
      <c r="C56" s="42" t="s">
        <v>591</v>
      </c>
      <c r="D56" s="307"/>
      <c r="E56" s="301"/>
      <c r="F56" s="301"/>
    </row>
    <row r="57" spans="2:6" x14ac:dyDescent="0.25">
      <c r="B57" s="108" t="s">
        <v>29</v>
      </c>
      <c r="C57" s="109" t="s">
        <v>588</v>
      </c>
      <c r="D57" s="306"/>
      <c r="E57" s="301"/>
      <c r="F57" s="301"/>
    </row>
    <row r="58" spans="2:6" x14ac:dyDescent="0.25">
      <c r="B58" s="111"/>
      <c r="C58" s="112" t="s">
        <v>593</v>
      </c>
      <c r="D58" s="307"/>
      <c r="E58" s="301"/>
      <c r="F58" s="301"/>
    </row>
  </sheetData>
  <conditionalFormatting sqref="K5:K31">
    <cfRule type="expression" dxfId="7" priority="21">
      <formula>$K5&gt;$J5</formula>
    </cfRule>
    <cfRule type="expression" dxfId="6" priority="22">
      <formula>$K5&lt;$J5</formula>
    </cfRule>
  </conditionalFormatting>
  <conditionalFormatting sqref="J5:J31">
    <cfRule type="expression" dxfId="5" priority="15">
      <formula>$J5&gt;$K5</formula>
    </cfRule>
    <cfRule type="expression" dxfId="4" priority="19">
      <formula>$J5&lt;$K5</formula>
    </cfRule>
  </conditionalFormatting>
  <conditionalFormatting sqref="K32">
    <cfRule type="expression" dxfId="3" priority="7">
      <formula>$K32&gt;$J32</formula>
    </cfRule>
    <cfRule type="expression" dxfId="2" priority="8">
      <formula>$K32&lt;$J32</formula>
    </cfRule>
  </conditionalFormatting>
  <conditionalFormatting sqref="J32">
    <cfRule type="expression" dxfId="1" priority="5">
      <formula>$J32&gt;$K32</formula>
    </cfRule>
    <cfRule type="expression" dxfId="0" priority="6">
      <formula>$J32&lt;$K32</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09"/>
  <sheetViews>
    <sheetView showGridLines="0" workbookViewId="0"/>
  </sheetViews>
  <sheetFormatPr defaultRowHeight="15" x14ac:dyDescent="0.25"/>
  <cols>
    <col min="1" max="1" width="2.85546875" customWidth="1"/>
    <col min="2" max="2" width="5.42578125" customWidth="1"/>
    <col min="4" max="4" width="15.7109375" bestFit="1" customWidth="1"/>
    <col min="5" max="5" width="6.5703125" bestFit="1" customWidth="1"/>
    <col min="6" max="6" width="18.140625" bestFit="1" customWidth="1"/>
    <col min="7" max="8" width="7.140625" bestFit="1" customWidth="1"/>
    <col min="9" max="10" width="9.140625" customWidth="1"/>
    <col min="12" max="12" width="2.85546875" customWidth="1"/>
    <col min="13" max="13" width="5.42578125" bestFit="1" customWidth="1"/>
    <col min="15" max="15" width="14" bestFit="1" customWidth="1"/>
  </cols>
  <sheetData>
    <row r="2" spans="2:22" ht="21" x14ac:dyDescent="0.35">
      <c r="B2" s="69" t="s">
        <v>755</v>
      </c>
    </row>
    <row r="3" spans="2:22" ht="11.25" customHeight="1" x14ac:dyDescent="0.25"/>
    <row r="4" spans="2:22" ht="15.75" thickBot="1" x14ac:dyDescent="0.3">
      <c r="B4" s="180" t="s">
        <v>680</v>
      </c>
      <c r="M4" s="180" t="s">
        <v>679</v>
      </c>
    </row>
    <row r="5" spans="2:22" ht="39.75" thickTop="1" thickBot="1" x14ac:dyDescent="0.3">
      <c r="B5" s="128" t="s">
        <v>605</v>
      </c>
      <c r="C5" s="129" t="s">
        <v>603</v>
      </c>
      <c r="D5" s="129" t="s">
        <v>604</v>
      </c>
      <c r="E5" s="130" t="s">
        <v>602</v>
      </c>
      <c r="F5" s="130" t="s">
        <v>623</v>
      </c>
      <c r="G5" s="130" t="s">
        <v>598</v>
      </c>
      <c r="H5" s="151" t="s">
        <v>599</v>
      </c>
      <c r="I5" s="172" t="s">
        <v>611</v>
      </c>
      <c r="J5" s="159" t="s">
        <v>676</v>
      </c>
      <c r="K5" s="152" t="s">
        <v>675</v>
      </c>
      <c r="M5" s="128" t="s">
        <v>605</v>
      </c>
      <c r="N5" s="129" t="s">
        <v>603</v>
      </c>
      <c r="O5" s="129" t="s">
        <v>604</v>
      </c>
      <c r="P5" s="130" t="s">
        <v>602</v>
      </c>
      <c r="Q5" s="130" t="s">
        <v>623</v>
      </c>
      <c r="R5" s="130" t="s">
        <v>598</v>
      </c>
      <c r="S5" s="151" t="s">
        <v>599</v>
      </c>
      <c r="T5" s="172" t="s">
        <v>611</v>
      </c>
      <c r="U5" s="159" t="s">
        <v>676</v>
      </c>
      <c r="V5" s="152" t="s">
        <v>675</v>
      </c>
    </row>
    <row r="6" spans="2:22" x14ac:dyDescent="0.25">
      <c r="B6" s="375" t="s">
        <v>606</v>
      </c>
      <c r="C6" s="131" t="s">
        <v>595</v>
      </c>
      <c r="D6" s="132" t="s">
        <v>601</v>
      </c>
      <c r="E6" s="133">
        <v>1</v>
      </c>
      <c r="F6" s="133">
        <v>1</v>
      </c>
      <c r="G6" s="133">
        <v>98</v>
      </c>
      <c r="H6" s="133">
        <v>110</v>
      </c>
      <c r="I6" s="166">
        <f t="shared" ref="I6:J9" si="0">G6*1.15</f>
        <v>112.69999999999999</v>
      </c>
      <c r="J6" s="160">
        <f t="shared" si="0"/>
        <v>126.49999999999999</v>
      </c>
      <c r="K6" s="153">
        <f>I6+J6</f>
        <v>239.2</v>
      </c>
      <c r="M6" s="366" t="s">
        <v>606</v>
      </c>
      <c r="N6" s="131" t="s">
        <v>595</v>
      </c>
      <c r="O6" s="132" t="s">
        <v>601</v>
      </c>
      <c r="P6" s="133">
        <v>1</v>
      </c>
      <c r="Q6" s="133">
        <v>1</v>
      </c>
      <c r="R6" s="133">
        <v>98</v>
      </c>
      <c r="S6" s="133">
        <v>110</v>
      </c>
      <c r="T6" s="166">
        <f>R6*1.15</f>
        <v>112.69999999999999</v>
      </c>
      <c r="U6" s="160">
        <f>S6*1.15</f>
        <v>126.49999999999999</v>
      </c>
      <c r="V6" s="153">
        <f>T6+U6</f>
        <v>239.2</v>
      </c>
    </row>
    <row r="7" spans="2:22" x14ac:dyDescent="0.25">
      <c r="B7" s="373"/>
      <c r="C7" s="134" t="s">
        <v>595</v>
      </c>
      <c r="D7" s="135" t="s">
        <v>594</v>
      </c>
      <c r="E7" s="136">
        <v>1</v>
      </c>
      <c r="F7" s="136">
        <v>1</v>
      </c>
      <c r="G7" s="136">
        <v>110</v>
      </c>
      <c r="H7" s="136">
        <v>100</v>
      </c>
      <c r="I7" s="167">
        <f t="shared" si="0"/>
        <v>126.49999999999999</v>
      </c>
      <c r="J7" s="161">
        <f t="shared" si="0"/>
        <v>114.99999999999999</v>
      </c>
      <c r="K7" s="154">
        <f t="shared" ref="K7:K63" si="1">I7+J7</f>
        <v>241.49999999999997</v>
      </c>
      <c r="M7" s="367"/>
      <c r="N7" s="134" t="s">
        <v>595</v>
      </c>
      <c r="O7" s="135" t="s">
        <v>594</v>
      </c>
      <c r="P7" s="136">
        <v>1</v>
      </c>
      <c r="Q7" s="136">
        <v>1</v>
      </c>
      <c r="R7" s="136">
        <v>110</v>
      </c>
      <c r="S7" s="136">
        <v>100</v>
      </c>
      <c r="T7" s="167">
        <f>R7*1.15</f>
        <v>126.49999999999999</v>
      </c>
      <c r="U7" s="161">
        <f>S7*1.15</f>
        <v>114.99999999999999</v>
      </c>
      <c r="V7" s="154">
        <f t="shared" ref="V7:V34" si="2">T7+U7</f>
        <v>241.49999999999997</v>
      </c>
    </row>
    <row r="8" spans="2:22" x14ac:dyDescent="0.25">
      <c r="B8" s="373"/>
      <c r="C8" s="134" t="s">
        <v>595</v>
      </c>
      <c r="D8" s="135" t="s">
        <v>268</v>
      </c>
      <c r="E8" s="136">
        <v>1</v>
      </c>
      <c r="F8" s="136" t="s">
        <v>269</v>
      </c>
      <c r="G8" s="136">
        <v>120</v>
      </c>
      <c r="H8" s="136">
        <v>135</v>
      </c>
      <c r="I8" s="167">
        <f t="shared" si="0"/>
        <v>138</v>
      </c>
      <c r="J8" s="161">
        <f t="shared" si="0"/>
        <v>155.25</v>
      </c>
      <c r="K8" s="154">
        <f t="shared" si="1"/>
        <v>293.25</v>
      </c>
      <c r="M8" s="367"/>
      <c r="N8" s="137" t="s">
        <v>596</v>
      </c>
      <c r="O8" s="135" t="s">
        <v>600</v>
      </c>
      <c r="P8" s="136">
        <v>2</v>
      </c>
      <c r="Q8" s="136">
        <v>1</v>
      </c>
      <c r="R8" s="136">
        <v>114</v>
      </c>
      <c r="S8" s="136">
        <v>125</v>
      </c>
      <c r="T8" s="167">
        <f>R8*1.1</f>
        <v>125.4</v>
      </c>
      <c r="U8" s="161">
        <f>S8*1.1</f>
        <v>137.5</v>
      </c>
      <c r="V8" s="154">
        <f t="shared" si="2"/>
        <v>262.89999999999998</v>
      </c>
    </row>
    <row r="9" spans="2:22" x14ac:dyDescent="0.25">
      <c r="B9" s="373"/>
      <c r="C9" s="137" t="s">
        <v>595</v>
      </c>
      <c r="D9" s="135" t="s">
        <v>624</v>
      </c>
      <c r="E9" s="136">
        <v>1</v>
      </c>
      <c r="F9" s="136" t="s">
        <v>625</v>
      </c>
      <c r="G9" s="136">
        <v>145</v>
      </c>
      <c r="H9" s="136">
        <v>115</v>
      </c>
      <c r="I9" s="167">
        <f t="shared" si="0"/>
        <v>166.75</v>
      </c>
      <c r="J9" s="161">
        <f t="shared" si="0"/>
        <v>132.25</v>
      </c>
      <c r="K9" s="154">
        <f t="shared" si="1"/>
        <v>299</v>
      </c>
      <c r="M9" s="367"/>
      <c r="N9" s="137" t="s">
        <v>596</v>
      </c>
      <c r="O9" s="135" t="s">
        <v>471</v>
      </c>
      <c r="P9" s="136">
        <v>3</v>
      </c>
      <c r="Q9" s="136">
        <v>1</v>
      </c>
      <c r="R9" s="136">
        <v>132</v>
      </c>
      <c r="S9" s="136">
        <v>92</v>
      </c>
      <c r="T9" s="167">
        <f>R9*1.1</f>
        <v>145.20000000000002</v>
      </c>
      <c r="U9" s="161">
        <f>S9*1.1</f>
        <v>101.2</v>
      </c>
      <c r="V9" s="154">
        <f t="shared" si="2"/>
        <v>246.40000000000003</v>
      </c>
    </row>
    <row r="10" spans="2:22" x14ac:dyDescent="0.25">
      <c r="B10" s="373"/>
      <c r="C10" s="137" t="s">
        <v>596</v>
      </c>
      <c r="D10" s="135" t="s">
        <v>600</v>
      </c>
      <c r="E10" s="136">
        <v>2</v>
      </c>
      <c r="F10" s="136">
        <v>1</v>
      </c>
      <c r="G10" s="136">
        <v>114</v>
      </c>
      <c r="H10" s="136">
        <v>125</v>
      </c>
      <c r="I10" s="167">
        <f t="shared" ref="I10:J13" si="3">G10*1.1</f>
        <v>125.4</v>
      </c>
      <c r="J10" s="161">
        <f t="shared" si="3"/>
        <v>137.5</v>
      </c>
      <c r="K10" s="154">
        <f t="shared" si="1"/>
        <v>262.89999999999998</v>
      </c>
      <c r="M10" s="367"/>
      <c r="N10" s="137" t="s">
        <v>597</v>
      </c>
      <c r="O10" s="135" t="s">
        <v>6</v>
      </c>
      <c r="P10" s="136">
        <v>3</v>
      </c>
      <c r="Q10" s="136">
        <v>1</v>
      </c>
      <c r="R10" s="136">
        <v>148</v>
      </c>
      <c r="S10" s="136">
        <v>90</v>
      </c>
      <c r="T10" s="167">
        <f>R10</f>
        <v>148</v>
      </c>
      <c r="U10" s="161">
        <f>S10+30</f>
        <v>120</v>
      </c>
      <c r="V10" s="154">
        <f t="shared" si="2"/>
        <v>268</v>
      </c>
    </row>
    <row r="11" spans="2:22" ht="15.75" thickBot="1" x14ac:dyDescent="0.3">
      <c r="B11" s="373"/>
      <c r="C11" s="137" t="s">
        <v>596</v>
      </c>
      <c r="D11" s="135" t="s">
        <v>471</v>
      </c>
      <c r="E11" s="136">
        <v>3</v>
      </c>
      <c r="F11" s="136">
        <v>1</v>
      </c>
      <c r="G11" s="136">
        <v>132</v>
      </c>
      <c r="H11" s="136">
        <v>92</v>
      </c>
      <c r="I11" s="167">
        <f t="shared" si="3"/>
        <v>145.20000000000002</v>
      </c>
      <c r="J11" s="161">
        <f t="shared" si="3"/>
        <v>101.2</v>
      </c>
      <c r="K11" s="154">
        <f t="shared" si="1"/>
        <v>246.40000000000003</v>
      </c>
      <c r="M11" s="367"/>
      <c r="N11" s="142" t="s">
        <v>597</v>
      </c>
      <c r="O11" s="143" t="s">
        <v>288</v>
      </c>
      <c r="P11" s="144">
        <v>4</v>
      </c>
      <c r="Q11" s="144">
        <v>1</v>
      </c>
      <c r="R11" s="144">
        <v>158</v>
      </c>
      <c r="S11" s="144">
        <v>72</v>
      </c>
      <c r="T11" s="169">
        <f>R11</f>
        <v>158</v>
      </c>
      <c r="U11" s="163">
        <f>S11+30</f>
        <v>102</v>
      </c>
      <c r="V11" s="156">
        <f t="shared" si="2"/>
        <v>260</v>
      </c>
    </row>
    <row r="12" spans="2:22" x14ac:dyDescent="0.25">
      <c r="B12" s="373"/>
      <c r="C12" s="137" t="s">
        <v>596</v>
      </c>
      <c r="D12" s="135" t="s">
        <v>37</v>
      </c>
      <c r="E12" s="136">
        <v>2</v>
      </c>
      <c r="F12" s="136" t="s">
        <v>38</v>
      </c>
      <c r="G12" s="136">
        <v>165</v>
      </c>
      <c r="H12" s="136">
        <v>100</v>
      </c>
      <c r="I12" s="167">
        <f t="shared" si="3"/>
        <v>181.50000000000003</v>
      </c>
      <c r="J12" s="161">
        <f t="shared" si="3"/>
        <v>110.00000000000001</v>
      </c>
      <c r="K12" s="154">
        <f t="shared" si="1"/>
        <v>291.50000000000006</v>
      </c>
      <c r="M12" s="366" t="s">
        <v>607</v>
      </c>
      <c r="N12" s="141" t="s">
        <v>595</v>
      </c>
      <c r="O12" s="132" t="s">
        <v>608</v>
      </c>
      <c r="P12" s="133">
        <v>1</v>
      </c>
      <c r="Q12" s="133">
        <v>1</v>
      </c>
      <c r="R12" s="133">
        <v>130</v>
      </c>
      <c r="S12" s="133">
        <v>200</v>
      </c>
      <c r="T12" s="166">
        <f>R12*1.15</f>
        <v>149.5</v>
      </c>
      <c r="U12" s="160">
        <f>S12*1.15</f>
        <v>229.99999999999997</v>
      </c>
      <c r="V12" s="153">
        <f t="shared" si="2"/>
        <v>379.5</v>
      </c>
    </row>
    <row r="13" spans="2:22" x14ac:dyDescent="0.25">
      <c r="B13" s="373"/>
      <c r="C13" s="137" t="s">
        <v>596</v>
      </c>
      <c r="D13" s="135" t="s">
        <v>47</v>
      </c>
      <c r="E13" s="136">
        <v>1</v>
      </c>
      <c r="F13" s="136" t="s">
        <v>48</v>
      </c>
      <c r="G13" s="136">
        <v>190</v>
      </c>
      <c r="H13" s="136">
        <v>150</v>
      </c>
      <c r="I13" s="167">
        <f t="shared" si="3"/>
        <v>209.00000000000003</v>
      </c>
      <c r="J13" s="161">
        <f t="shared" si="3"/>
        <v>165</v>
      </c>
      <c r="K13" s="154">
        <f t="shared" si="1"/>
        <v>374</v>
      </c>
      <c r="M13" s="367"/>
      <c r="N13" s="137" t="s">
        <v>595</v>
      </c>
      <c r="O13" s="135" t="s">
        <v>609</v>
      </c>
      <c r="P13" s="136">
        <v>1</v>
      </c>
      <c r="Q13" s="136">
        <v>1</v>
      </c>
      <c r="R13" s="136">
        <v>144</v>
      </c>
      <c r="S13" s="136">
        <v>180</v>
      </c>
      <c r="T13" s="167">
        <f>R13*1.15</f>
        <v>165.6</v>
      </c>
      <c r="U13" s="161">
        <f>S13*1.15</f>
        <v>206.99999999999997</v>
      </c>
      <c r="V13" s="154">
        <f t="shared" si="2"/>
        <v>372.59999999999997</v>
      </c>
    </row>
    <row r="14" spans="2:22" x14ac:dyDescent="0.25">
      <c r="B14" s="373"/>
      <c r="C14" s="137" t="s">
        <v>597</v>
      </c>
      <c r="D14" s="135" t="s">
        <v>6</v>
      </c>
      <c r="E14" s="136">
        <v>3</v>
      </c>
      <c r="F14" s="136">
        <v>1</v>
      </c>
      <c r="G14" s="136">
        <v>148</v>
      </c>
      <c r="H14" s="136">
        <v>90</v>
      </c>
      <c r="I14" s="167">
        <f>G14</f>
        <v>148</v>
      </c>
      <c r="J14" s="161">
        <f>H14+30</f>
        <v>120</v>
      </c>
      <c r="K14" s="154">
        <f t="shared" si="1"/>
        <v>268</v>
      </c>
      <c r="M14" s="367"/>
      <c r="N14" s="137" t="s">
        <v>596</v>
      </c>
      <c r="O14" s="135" t="s">
        <v>7</v>
      </c>
      <c r="P14" s="136">
        <v>3</v>
      </c>
      <c r="Q14" s="136">
        <v>1</v>
      </c>
      <c r="R14" s="136">
        <v>175</v>
      </c>
      <c r="S14" s="136">
        <v>194</v>
      </c>
      <c r="T14" s="167">
        <f>R14*1.1</f>
        <v>192.50000000000003</v>
      </c>
      <c r="U14" s="161">
        <f>S14*1.1</f>
        <v>213.4</v>
      </c>
      <c r="V14" s="154">
        <f t="shared" si="2"/>
        <v>405.90000000000003</v>
      </c>
    </row>
    <row r="15" spans="2:22" x14ac:dyDescent="0.25">
      <c r="B15" s="373"/>
      <c r="C15" s="137" t="s">
        <v>597</v>
      </c>
      <c r="D15" s="135" t="s">
        <v>288</v>
      </c>
      <c r="E15" s="136">
        <v>4</v>
      </c>
      <c r="F15" s="136">
        <v>1</v>
      </c>
      <c r="G15" s="136">
        <v>158</v>
      </c>
      <c r="H15" s="136">
        <v>72</v>
      </c>
      <c r="I15" s="167">
        <f>G15</f>
        <v>158</v>
      </c>
      <c r="J15" s="161">
        <f>H15+30</f>
        <v>102</v>
      </c>
      <c r="K15" s="154">
        <f t="shared" si="1"/>
        <v>260</v>
      </c>
      <c r="M15" s="367"/>
      <c r="N15" s="137" t="s">
        <v>597</v>
      </c>
      <c r="O15" s="135" t="s">
        <v>610</v>
      </c>
      <c r="P15" s="136">
        <v>4</v>
      </c>
      <c r="Q15" s="136">
        <v>1</v>
      </c>
      <c r="R15" s="136">
        <v>180</v>
      </c>
      <c r="S15" s="136">
        <v>164</v>
      </c>
      <c r="T15" s="167">
        <f>R15</f>
        <v>180</v>
      </c>
      <c r="U15" s="161">
        <f>S15+30</f>
        <v>194</v>
      </c>
      <c r="V15" s="154">
        <f t="shared" si="2"/>
        <v>374</v>
      </c>
    </row>
    <row r="16" spans="2:22" ht="15.75" thickBot="1" x14ac:dyDescent="0.3">
      <c r="B16" s="373"/>
      <c r="C16" s="137" t="s">
        <v>597</v>
      </c>
      <c r="D16" s="135" t="s">
        <v>626</v>
      </c>
      <c r="E16" s="136">
        <v>3</v>
      </c>
      <c r="F16" s="136" t="s">
        <v>269</v>
      </c>
      <c r="G16" s="136">
        <v>170</v>
      </c>
      <c r="H16" s="136">
        <v>80</v>
      </c>
      <c r="I16" s="167">
        <f>G16</f>
        <v>170</v>
      </c>
      <c r="J16" s="161">
        <f>H16+30</f>
        <v>110</v>
      </c>
      <c r="K16" s="154">
        <f t="shared" si="1"/>
        <v>280</v>
      </c>
      <c r="M16" s="370"/>
      <c r="N16" s="138" t="s">
        <v>597</v>
      </c>
      <c r="O16" s="139" t="s">
        <v>286</v>
      </c>
      <c r="P16" s="140">
        <v>5</v>
      </c>
      <c r="Q16" s="140">
        <v>1</v>
      </c>
      <c r="R16" s="140">
        <v>220</v>
      </c>
      <c r="S16" s="140">
        <v>95</v>
      </c>
      <c r="T16" s="168">
        <f>R16</f>
        <v>220</v>
      </c>
      <c r="U16" s="162">
        <f>S16+30</f>
        <v>125</v>
      </c>
      <c r="V16" s="155">
        <f t="shared" si="2"/>
        <v>345</v>
      </c>
    </row>
    <row r="17" spans="2:22" x14ac:dyDescent="0.25">
      <c r="B17" s="373"/>
      <c r="C17" s="137" t="s">
        <v>597</v>
      </c>
      <c r="D17" s="135" t="s">
        <v>627</v>
      </c>
      <c r="E17" s="136">
        <v>3</v>
      </c>
      <c r="F17" s="136" t="s">
        <v>629</v>
      </c>
      <c r="G17" s="136">
        <v>175</v>
      </c>
      <c r="H17" s="136">
        <v>85</v>
      </c>
      <c r="I17" s="167">
        <f>G17</f>
        <v>175</v>
      </c>
      <c r="J17" s="161">
        <f>H17+30</f>
        <v>115</v>
      </c>
      <c r="K17" s="154">
        <f t="shared" si="1"/>
        <v>290</v>
      </c>
      <c r="M17" s="367" t="s">
        <v>670</v>
      </c>
      <c r="N17" s="145" t="s">
        <v>595</v>
      </c>
      <c r="O17" s="146" t="s">
        <v>612</v>
      </c>
      <c r="P17" s="147">
        <v>1</v>
      </c>
      <c r="Q17" s="147">
        <v>1</v>
      </c>
      <c r="R17" s="147">
        <v>70</v>
      </c>
      <c r="S17" s="147">
        <v>110</v>
      </c>
      <c r="T17" s="170">
        <f>R17*1.15</f>
        <v>80.5</v>
      </c>
      <c r="U17" s="164">
        <f>S17*1.15</f>
        <v>126.49999999999999</v>
      </c>
      <c r="V17" s="157">
        <f t="shared" si="2"/>
        <v>207</v>
      </c>
    </row>
    <row r="18" spans="2:22" ht="15.75" thickBot="1" x14ac:dyDescent="0.3">
      <c r="B18" s="378"/>
      <c r="C18" s="138" t="s">
        <v>597</v>
      </c>
      <c r="D18" s="139" t="s">
        <v>628</v>
      </c>
      <c r="E18" s="140">
        <v>4</v>
      </c>
      <c r="F18" s="140" t="s">
        <v>48</v>
      </c>
      <c r="G18" s="140">
        <v>200</v>
      </c>
      <c r="H18" s="140">
        <v>90</v>
      </c>
      <c r="I18" s="168">
        <f>G18</f>
        <v>200</v>
      </c>
      <c r="J18" s="162">
        <f>H18+30</f>
        <v>120</v>
      </c>
      <c r="K18" s="155">
        <f t="shared" si="1"/>
        <v>320</v>
      </c>
      <c r="M18" s="367"/>
      <c r="N18" s="137" t="s">
        <v>595</v>
      </c>
      <c r="O18" s="135" t="s">
        <v>613</v>
      </c>
      <c r="P18" s="136">
        <v>1</v>
      </c>
      <c r="Q18" s="136">
        <v>1</v>
      </c>
      <c r="R18" s="136">
        <v>76</v>
      </c>
      <c r="S18" s="136">
        <v>100</v>
      </c>
      <c r="T18" s="167">
        <f>R18*1.15</f>
        <v>87.399999999999991</v>
      </c>
      <c r="U18" s="161">
        <f>S18*1.15</f>
        <v>114.99999999999999</v>
      </c>
      <c r="V18" s="154">
        <f t="shared" si="2"/>
        <v>202.39999999999998</v>
      </c>
    </row>
    <row r="19" spans="2:22" x14ac:dyDescent="0.25">
      <c r="B19" s="372" t="s">
        <v>607</v>
      </c>
      <c r="C19" s="141" t="s">
        <v>595</v>
      </c>
      <c r="D19" s="132" t="s">
        <v>634</v>
      </c>
      <c r="E19" s="133">
        <v>1</v>
      </c>
      <c r="F19" s="133" t="s">
        <v>636</v>
      </c>
      <c r="G19" s="133">
        <v>112</v>
      </c>
      <c r="H19" s="133">
        <v>184</v>
      </c>
      <c r="I19" s="166">
        <f t="shared" ref="I19:J22" si="4">G19*1.15</f>
        <v>128.79999999999998</v>
      </c>
      <c r="J19" s="160">
        <f t="shared" si="4"/>
        <v>211.6</v>
      </c>
      <c r="K19" s="153">
        <f t="shared" si="1"/>
        <v>340.4</v>
      </c>
      <c r="M19" s="367"/>
      <c r="N19" s="137" t="s">
        <v>596</v>
      </c>
      <c r="O19" s="135" t="s">
        <v>614</v>
      </c>
      <c r="P19" s="136">
        <v>2</v>
      </c>
      <c r="Q19" s="136">
        <v>1</v>
      </c>
      <c r="R19" s="136">
        <v>80</v>
      </c>
      <c r="S19" s="136">
        <v>125</v>
      </c>
      <c r="T19" s="167">
        <f>R19*1.1</f>
        <v>88</v>
      </c>
      <c r="U19" s="161">
        <f>S19*1.1</f>
        <v>137.5</v>
      </c>
      <c r="V19" s="154">
        <f t="shared" si="2"/>
        <v>225.5</v>
      </c>
    </row>
    <row r="20" spans="2:22" x14ac:dyDescent="0.25">
      <c r="B20" s="373"/>
      <c r="C20" s="137" t="s">
        <v>595</v>
      </c>
      <c r="D20" s="135" t="s">
        <v>608</v>
      </c>
      <c r="E20" s="136">
        <v>1</v>
      </c>
      <c r="F20" s="136">
        <v>1</v>
      </c>
      <c r="G20" s="136">
        <v>130</v>
      </c>
      <c r="H20" s="136">
        <v>200</v>
      </c>
      <c r="I20" s="167">
        <f t="shared" si="4"/>
        <v>149.5</v>
      </c>
      <c r="J20" s="161">
        <f t="shared" si="4"/>
        <v>229.99999999999997</v>
      </c>
      <c r="K20" s="154">
        <f t="shared" si="1"/>
        <v>379.5</v>
      </c>
      <c r="M20" s="367"/>
      <c r="N20" s="137" t="s">
        <v>596</v>
      </c>
      <c r="O20" s="135" t="s">
        <v>472</v>
      </c>
      <c r="P20" s="136">
        <v>3</v>
      </c>
      <c r="Q20" s="136">
        <v>1</v>
      </c>
      <c r="R20" s="136">
        <v>92</v>
      </c>
      <c r="S20" s="136">
        <v>92</v>
      </c>
      <c r="T20" s="167">
        <f>R20*1.1</f>
        <v>101.2</v>
      </c>
      <c r="U20" s="161">
        <f>S20*1.1</f>
        <v>101.2</v>
      </c>
      <c r="V20" s="154">
        <f t="shared" si="2"/>
        <v>202.4</v>
      </c>
    </row>
    <row r="21" spans="2:22" x14ac:dyDescent="0.25">
      <c r="B21" s="373"/>
      <c r="C21" s="137" t="s">
        <v>595</v>
      </c>
      <c r="D21" s="135" t="s">
        <v>609</v>
      </c>
      <c r="E21" s="136">
        <v>1</v>
      </c>
      <c r="F21" s="136">
        <v>1</v>
      </c>
      <c r="G21" s="136">
        <v>144</v>
      </c>
      <c r="H21" s="136">
        <v>180</v>
      </c>
      <c r="I21" s="167">
        <f t="shared" si="4"/>
        <v>165.6</v>
      </c>
      <c r="J21" s="161">
        <f t="shared" si="4"/>
        <v>206.99999999999997</v>
      </c>
      <c r="K21" s="154">
        <f t="shared" si="1"/>
        <v>372.59999999999997</v>
      </c>
      <c r="M21" s="367"/>
      <c r="N21" s="137" t="s">
        <v>597</v>
      </c>
      <c r="O21" s="135" t="s">
        <v>615</v>
      </c>
      <c r="P21" s="136">
        <v>3</v>
      </c>
      <c r="Q21" s="136">
        <v>1</v>
      </c>
      <c r="R21" s="136">
        <v>104</v>
      </c>
      <c r="S21" s="136">
        <v>90</v>
      </c>
      <c r="T21" s="167">
        <f>R21</f>
        <v>104</v>
      </c>
      <c r="U21" s="161">
        <f>S21+30</f>
        <v>120</v>
      </c>
      <c r="V21" s="154">
        <f t="shared" si="2"/>
        <v>224</v>
      </c>
    </row>
    <row r="22" spans="2:22" ht="15.75" thickBot="1" x14ac:dyDescent="0.3">
      <c r="B22" s="373"/>
      <c r="C22" s="137" t="s">
        <v>595</v>
      </c>
      <c r="D22" s="135" t="s">
        <v>635</v>
      </c>
      <c r="E22" s="136">
        <v>1</v>
      </c>
      <c r="F22" s="136" t="s">
        <v>637</v>
      </c>
      <c r="G22" s="136">
        <v>185</v>
      </c>
      <c r="H22" s="136">
        <v>220</v>
      </c>
      <c r="I22" s="167">
        <f t="shared" si="4"/>
        <v>212.74999999999997</v>
      </c>
      <c r="J22" s="161">
        <f t="shared" si="4"/>
        <v>252.99999999999997</v>
      </c>
      <c r="K22" s="154">
        <f t="shared" si="1"/>
        <v>465.74999999999994</v>
      </c>
      <c r="M22" s="367"/>
      <c r="N22" s="142" t="s">
        <v>597</v>
      </c>
      <c r="O22" s="143" t="s">
        <v>17</v>
      </c>
      <c r="P22" s="144">
        <v>4</v>
      </c>
      <c r="Q22" s="144">
        <v>1</v>
      </c>
      <c r="R22" s="144">
        <v>145</v>
      </c>
      <c r="S22" s="144">
        <v>75</v>
      </c>
      <c r="T22" s="169">
        <f>R22</f>
        <v>145</v>
      </c>
      <c r="U22" s="163">
        <f>S22+30</f>
        <v>105</v>
      </c>
      <c r="V22" s="156">
        <f t="shared" si="2"/>
        <v>250</v>
      </c>
    </row>
    <row r="23" spans="2:22" x14ac:dyDescent="0.25">
      <c r="B23" s="373"/>
      <c r="C23" s="137" t="s">
        <v>596</v>
      </c>
      <c r="D23" s="135" t="s">
        <v>7</v>
      </c>
      <c r="E23" s="136">
        <v>3</v>
      </c>
      <c r="F23" s="136">
        <v>1</v>
      </c>
      <c r="G23" s="136">
        <v>175</v>
      </c>
      <c r="H23" s="136">
        <v>194</v>
      </c>
      <c r="I23" s="167">
        <f t="shared" ref="I23:J25" si="5">G23*1.1</f>
        <v>192.50000000000003</v>
      </c>
      <c r="J23" s="161">
        <f t="shared" si="5"/>
        <v>213.4</v>
      </c>
      <c r="K23" s="154">
        <f t="shared" si="1"/>
        <v>405.90000000000003</v>
      </c>
      <c r="M23" s="366" t="s">
        <v>671</v>
      </c>
      <c r="N23" s="141" t="s">
        <v>595</v>
      </c>
      <c r="O23" s="132" t="s">
        <v>616</v>
      </c>
      <c r="P23" s="133">
        <v>1</v>
      </c>
      <c r="Q23" s="133">
        <v>1</v>
      </c>
      <c r="R23" s="133">
        <v>108</v>
      </c>
      <c r="S23" s="133">
        <v>130</v>
      </c>
      <c r="T23" s="166">
        <f>R23*1.15</f>
        <v>124.19999999999999</v>
      </c>
      <c r="U23" s="160">
        <f>S23*1.15</f>
        <v>149.5</v>
      </c>
      <c r="V23" s="153">
        <f t="shared" si="2"/>
        <v>273.7</v>
      </c>
    </row>
    <row r="24" spans="2:22" x14ac:dyDescent="0.25">
      <c r="B24" s="373"/>
      <c r="C24" s="137" t="s">
        <v>596</v>
      </c>
      <c r="D24" s="135" t="s">
        <v>638</v>
      </c>
      <c r="E24" s="136">
        <v>3</v>
      </c>
      <c r="F24" s="136" t="s">
        <v>308</v>
      </c>
      <c r="G24" s="136">
        <v>215</v>
      </c>
      <c r="H24" s="136">
        <v>185</v>
      </c>
      <c r="I24" s="167">
        <f t="shared" si="5"/>
        <v>236.50000000000003</v>
      </c>
      <c r="J24" s="161">
        <f t="shared" si="5"/>
        <v>203.50000000000003</v>
      </c>
      <c r="K24" s="154">
        <f t="shared" si="1"/>
        <v>440.00000000000006</v>
      </c>
      <c r="M24" s="367"/>
      <c r="N24" s="137" t="s">
        <v>595</v>
      </c>
      <c r="O24" s="135" t="s">
        <v>617</v>
      </c>
      <c r="P24" s="136">
        <v>1</v>
      </c>
      <c r="Q24" s="136">
        <v>1</v>
      </c>
      <c r="R24" s="136">
        <v>118</v>
      </c>
      <c r="S24" s="136">
        <v>120</v>
      </c>
      <c r="T24" s="167">
        <f>R24*1.15</f>
        <v>135.69999999999999</v>
      </c>
      <c r="U24" s="161">
        <f>S24*1.15</f>
        <v>138</v>
      </c>
      <c r="V24" s="154">
        <f t="shared" si="2"/>
        <v>273.7</v>
      </c>
    </row>
    <row r="25" spans="2:22" x14ac:dyDescent="0.25">
      <c r="B25" s="373"/>
      <c r="C25" s="137" t="s">
        <v>596</v>
      </c>
      <c r="D25" s="135" t="s">
        <v>639</v>
      </c>
      <c r="E25" s="136">
        <v>1</v>
      </c>
      <c r="F25" s="136" t="s">
        <v>633</v>
      </c>
      <c r="G25" s="136">
        <v>250</v>
      </c>
      <c r="H25" s="136">
        <v>180</v>
      </c>
      <c r="I25" s="167">
        <f t="shared" si="5"/>
        <v>275</v>
      </c>
      <c r="J25" s="161">
        <f t="shared" si="5"/>
        <v>198.00000000000003</v>
      </c>
      <c r="K25" s="154">
        <f t="shared" si="1"/>
        <v>473</v>
      </c>
      <c r="M25" s="367"/>
      <c r="N25" s="137" t="s">
        <v>596</v>
      </c>
      <c r="O25" s="135" t="s">
        <v>473</v>
      </c>
      <c r="P25" s="136">
        <v>3</v>
      </c>
      <c r="Q25" s="136">
        <v>1</v>
      </c>
      <c r="R25" s="136">
        <v>144</v>
      </c>
      <c r="S25" s="136">
        <v>126</v>
      </c>
      <c r="T25" s="167">
        <f>R25*1.1</f>
        <v>158.4</v>
      </c>
      <c r="U25" s="161">
        <f>S25*1.1</f>
        <v>138.60000000000002</v>
      </c>
      <c r="V25" s="154">
        <f t="shared" si="2"/>
        <v>297</v>
      </c>
    </row>
    <row r="26" spans="2:22" x14ac:dyDescent="0.25">
      <c r="B26" s="373"/>
      <c r="C26" s="137" t="s">
        <v>597</v>
      </c>
      <c r="D26" s="135" t="s">
        <v>610</v>
      </c>
      <c r="E26" s="136">
        <v>4</v>
      </c>
      <c r="F26" s="136">
        <v>1</v>
      </c>
      <c r="G26" s="136">
        <v>180</v>
      </c>
      <c r="H26" s="136">
        <v>164</v>
      </c>
      <c r="I26" s="167">
        <f>G26</f>
        <v>180</v>
      </c>
      <c r="J26" s="161">
        <f>H26+30</f>
        <v>194</v>
      </c>
      <c r="K26" s="154">
        <f t="shared" si="1"/>
        <v>374</v>
      </c>
      <c r="M26" s="367"/>
      <c r="N26" s="137" t="s">
        <v>597</v>
      </c>
      <c r="O26" s="135" t="s">
        <v>618</v>
      </c>
      <c r="P26" s="136">
        <v>4</v>
      </c>
      <c r="Q26" s="136">
        <v>1</v>
      </c>
      <c r="R26" s="136">
        <v>160</v>
      </c>
      <c r="S26" s="136">
        <v>107</v>
      </c>
      <c r="T26" s="167">
        <f>R26</f>
        <v>160</v>
      </c>
      <c r="U26" s="161">
        <f>S26+30</f>
        <v>137</v>
      </c>
      <c r="V26" s="154">
        <f t="shared" si="2"/>
        <v>297</v>
      </c>
    </row>
    <row r="27" spans="2:22" ht="15.75" thickBot="1" x14ac:dyDescent="0.3">
      <c r="B27" s="373"/>
      <c r="C27" s="137" t="s">
        <v>597</v>
      </c>
      <c r="D27" s="135" t="s">
        <v>307</v>
      </c>
      <c r="E27" s="136">
        <v>4</v>
      </c>
      <c r="F27" s="136" t="s">
        <v>308</v>
      </c>
      <c r="G27" s="136">
        <v>215</v>
      </c>
      <c r="H27" s="136">
        <v>125</v>
      </c>
      <c r="I27" s="167">
        <f>G27</f>
        <v>215</v>
      </c>
      <c r="J27" s="161">
        <f>H27+30</f>
        <v>155</v>
      </c>
      <c r="K27" s="154">
        <f t="shared" si="1"/>
        <v>370</v>
      </c>
      <c r="M27" s="370"/>
      <c r="N27" s="138" t="s">
        <v>597</v>
      </c>
      <c r="O27" s="139" t="s">
        <v>9</v>
      </c>
      <c r="P27" s="140">
        <v>5</v>
      </c>
      <c r="Q27" s="140">
        <v>1</v>
      </c>
      <c r="R27" s="140">
        <v>205</v>
      </c>
      <c r="S27" s="140">
        <v>85</v>
      </c>
      <c r="T27" s="168">
        <f>R27</f>
        <v>205</v>
      </c>
      <c r="U27" s="162">
        <f>S27+30</f>
        <v>115</v>
      </c>
      <c r="V27" s="155">
        <f t="shared" si="2"/>
        <v>320</v>
      </c>
    </row>
    <row r="28" spans="2:22" x14ac:dyDescent="0.25">
      <c r="B28" s="373"/>
      <c r="C28" s="137" t="s">
        <v>597</v>
      </c>
      <c r="D28" s="135" t="s">
        <v>286</v>
      </c>
      <c r="E28" s="136">
        <v>5</v>
      </c>
      <c r="F28" s="136">
        <v>1</v>
      </c>
      <c r="G28" s="136">
        <v>220</v>
      </c>
      <c r="H28" s="136">
        <v>95</v>
      </c>
      <c r="I28" s="167">
        <f>G28</f>
        <v>220</v>
      </c>
      <c r="J28" s="161">
        <f>H28+30</f>
        <v>125</v>
      </c>
      <c r="K28" s="154">
        <f t="shared" si="1"/>
        <v>345</v>
      </c>
      <c r="M28" s="367" t="s">
        <v>672</v>
      </c>
      <c r="N28" s="145" t="s">
        <v>595</v>
      </c>
      <c r="O28" s="146" t="s">
        <v>619</v>
      </c>
      <c r="P28" s="147">
        <v>1</v>
      </c>
      <c r="Q28" s="147">
        <v>1</v>
      </c>
      <c r="R28" s="147">
        <v>95</v>
      </c>
      <c r="S28" s="147">
        <v>110</v>
      </c>
      <c r="T28" s="170">
        <f>R28*1.15</f>
        <v>109.24999999999999</v>
      </c>
      <c r="U28" s="164">
        <f>S28*1.15</f>
        <v>126.49999999999999</v>
      </c>
      <c r="V28" s="157">
        <f t="shared" si="2"/>
        <v>235.74999999999997</v>
      </c>
    </row>
    <row r="29" spans="2:22" ht="15.75" thickBot="1" x14ac:dyDescent="0.3">
      <c r="B29" s="374"/>
      <c r="C29" s="138" t="s">
        <v>597</v>
      </c>
      <c r="D29" s="139" t="s">
        <v>640</v>
      </c>
      <c r="E29" s="140">
        <v>4</v>
      </c>
      <c r="F29" s="140" t="s">
        <v>641</v>
      </c>
      <c r="G29" s="140">
        <v>230</v>
      </c>
      <c r="H29" s="140">
        <v>155</v>
      </c>
      <c r="I29" s="168">
        <f>G29</f>
        <v>230</v>
      </c>
      <c r="J29" s="162">
        <f>H29+30</f>
        <v>185</v>
      </c>
      <c r="K29" s="155">
        <f t="shared" si="1"/>
        <v>415</v>
      </c>
      <c r="M29" s="367"/>
      <c r="N29" s="137" t="s">
        <v>595</v>
      </c>
      <c r="O29" s="135" t="s">
        <v>620</v>
      </c>
      <c r="P29" s="136">
        <v>1</v>
      </c>
      <c r="Q29" s="136">
        <v>1</v>
      </c>
      <c r="R29" s="136">
        <v>105</v>
      </c>
      <c r="S29" s="136">
        <v>100</v>
      </c>
      <c r="T29" s="167">
        <f>R29*1.15</f>
        <v>120.74999999999999</v>
      </c>
      <c r="U29" s="161">
        <f>S29*1.15</f>
        <v>114.99999999999999</v>
      </c>
      <c r="V29" s="154">
        <f t="shared" si="2"/>
        <v>235.74999999999997</v>
      </c>
    </row>
    <row r="30" spans="2:22" x14ac:dyDescent="0.25">
      <c r="B30" s="375" t="s">
        <v>670</v>
      </c>
      <c r="C30" s="141" t="s">
        <v>595</v>
      </c>
      <c r="D30" s="132" t="s">
        <v>647</v>
      </c>
      <c r="E30" s="133">
        <v>1</v>
      </c>
      <c r="F30" s="133" t="s">
        <v>649</v>
      </c>
      <c r="G30" s="133">
        <v>60</v>
      </c>
      <c r="H30" s="133">
        <v>85</v>
      </c>
      <c r="I30" s="166">
        <f t="shared" ref="I30:J33" si="6">G30*1.15</f>
        <v>69</v>
      </c>
      <c r="J30" s="160">
        <f t="shared" si="6"/>
        <v>97.749999999999986</v>
      </c>
      <c r="K30" s="153">
        <f t="shared" si="1"/>
        <v>166.75</v>
      </c>
      <c r="M30" s="367"/>
      <c r="N30" s="137" t="s">
        <v>596</v>
      </c>
      <c r="O30" s="135" t="s">
        <v>621</v>
      </c>
      <c r="P30" s="136">
        <v>2</v>
      </c>
      <c r="Q30" s="136">
        <v>1</v>
      </c>
      <c r="R30" s="136">
        <v>110</v>
      </c>
      <c r="S30" s="136">
        <v>125</v>
      </c>
      <c r="T30" s="167">
        <f t="shared" ref="T30:U32" si="7">R30*1.1</f>
        <v>121.00000000000001</v>
      </c>
      <c r="U30" s="161">
        <f t="shared" si="7"/>
        <v>137.5</v>
      </c>
      <c r="V30" s="154">
        <f t="shared" si="2"/>
        <v>258.5</v>
      </c>
    </row>
    <row r="31" spans="2:22" x14ac:dyDescent="0.25">
      <c r="B31" s="373"/>
      <c r="C31" s="137" t="s">
        <v>595</v>
      </c>
      <c r="D31" s="135" t="s">
        <v>612</v>
      </c>
      <c r="E31" s="136">
        <v>1</v>
      </c>
      <c r="F31" s="136">
        <v>1</v>
      </c>
      <c r="G31" s="136">
        <v>70</v>
      </c>
      <c r="H31" s="136">
        <v>110</v>
      </c>
      <c r="I31" s="167">
        <f t="shared" si="6"/>
        <v>80.5</v>
      </c>
      <c r="J31" s="161">
        <f t="shared" si="6"/>
        <v>126.49999999999999</v>
      </c>
      <c r="K31" s="154">
        <f t="shared" si="1"/>
        <v>207</v>
      </c>
      <c r="M31" s="367"/>
      <c r="N31" s="137" t="s">
        <v>596</v>
      </c>
      <c r="O31" s="135" t="s">
        <v>622</v>
      </c>
      <c r="P31" s="136">
        <v>2</v>
      </c>
      <c r="Q31" s="136">
        <v>1</v>
      </c>
      <c r="R31" s="136">
        <v>128</v>
      </c>
      <c r="S31" s="136">
        <v>90</v>
      </c>
      <c r="T31" s="167">
        <f t="shared" si="7"/>
        <v>140.80000000000001</v>
      </c>
      <c r="U31" s="161">
        <f t="shared" si="7"/>
        <v>99.000000000000014</v>
      </c>
      <c r="V31" s="154">
        <f t="shared" si="2"/>
        <v>239.8</v>
      </c>
    </row>
    <row r="32" spans="2:22" x14ac:dyDescent="0.25">
      <c r="B32" s="373"/>
      <c r="C32" s="137" t="s">
        <v>595</v>
      </c>
      <c r="D32" s="135" t="s">
        <v>613</v>
      </c>
      <c r="E32" s="136">
        <v>1</v>
      </c>
      <c r="F32" s="136">
        <v>1</v>
      </c>
      <c r="G32" s="136">
        <v>76</v>
      </c>
      <c r="H32" s="136">
        <v>100</v>
      </c>
      <c r="I32" s="167">
        <f t="shared" si="6"/>
        <v>87.399999999999991</v>
      </c>
      <c r="J32" s="161">
        <f t="shared" si="6"/>
        <v>114.99999999999999</v>
      </c>
      <c r="K32" s="154">
        <f t="shared" si="1"/>
        <v>202.39999999999998</v>
      </c>
      <c r="M32" s="367"/>
      <c r="N32" s="137" t="s">
        <v>596</v>
      </c>
      <c r="O32" s="135" t="s">
        <v>474</v>
      </c>
      <c r="P32" s="136">
        <v>3</v>
      </c>
      <c r="Q32" s="136">
        <v>1</v>
      </c>
      <c r="R32" s="136">
        <v>130</v>
      </c>
      <c r="S32" s="136">
        <v>82</v>
      </c>
      <c r="T32" s="167">
        <f t="shared" si="7"/>
        <v>143</v>
      </c>
      <c r="U32" s="161">
        <f t="shared" si="7"/>
        <v>90.2</v>
      </c>
      <c r="V32" s="154">
        <f t="shared" si="2"/>
        <v>233.2</v>
      </c>
    </row>
    <row r="33" spans="2:22" x14ac:dyDescent="0.25">
      <c r="B33" s="373"/>
      <c r="C33" s="137" t="s">
        <v>595</v>
      </c>
      <c r="D33" s="135" t="s">
        <v>648</v>
      </c>
      <c r="E33" s="136">
        <v>1</v>
      </c>
      <c r="F33" s="136" t="s">
        <v>310</v>
      </c>
      <c r="G33" s="136">
        <v>100</v>
      </c>
      <c r="H33" s="136">
        <v>110</v>
      </c>
      <c r="I33" s="167">
        <f t="shared" si="6"/>
        <v>114.99999999999999</v>
      </c>
      <c r="J33" s="161">
        <f t="shared" si="6"/>
        <v>126.49999999999999</v>
      </c>
      <c r="K33" s="154">
        <f t="shared" si="1"/>
        <v>241.49999999999997</v>
      </c>
      <c r="M33" s="367"/>
      <c r="N33" s="137" t="s">
        <v>597</v>
      </c>
      <c r="O33" s="135" t="s">
        <v>15</v>
      </c>
      <c r="P33" s="136">
        <v>3</v>
      </c>
      <c r="Q33" s="136">
        <v>1</v>
      </c>
      <c r="R33" s="136">
        <v>145</v>
      </c>
      <c r="S33" s="136">
        <v>90</v>
      </c>
      <c r="T33" s="167">
        <f>R33</f>
        <v>145</v>
      </c>
      <c r="U33" s="161">
        <f>S33+30</f>
        <v>120</v>
      </c>
      <c r="V33" s="154">
        <f t="shared" si="2"/>
        <v>265</v>
      </c>
    </row>
    <row r="34" spans="2:22" ht="15.75" thickBot="1" x14ac:dyDescent="0.3">
      <c r="B34" s="373"/>
      <c r="C34" s="137" t="s">
        <v>596</v>
      </c>
      <c r="D34" s="135" t="s">
        <v>614</v>
      </c>
      <c r="E34" s="136">
        <v>2</v>
      </c>
      <c r="F34" s="136">
        <v>1</v>
      </c>
      <c r="G34" s="136">
        <v>80</v>
      </c>
      <c r="H34" s="136">
        <v>125</v>
      </c>
      <c r="I34" s="167">
        <f t="shared" ref="I34:J37" si="8">G34*1.1</f>
        <v>88</v>
      </c>
      <c r="J34" s="161">
        <f t="shared" si="8"/>
        <v>137.5</v>
      </c>
      <c r="K34" s="154">
        <f t="shared" si="1"/>
        <v>225.5</v>
      </c>
      <c r="M34" s="371"/>
      <c r="N34" s="148" t="s">
        <v>597</v>
      </c>
      <c r="O34" s="149" t="s">
        <v>287</v>
      </c>
      <c r="P34" s="150">
        <v>4</v>
      </c>
      <c r="Q34" s="150">
        <v>1</v>
      </c>
      <c r="R34" s="150">
        <v>156</v>
      </c>
      <c r="S34" s="150">
        <v>70</v>
      </c>
      <c r="T34" s="171">
        <f>R34</f>
        <v>156</v>
      </c>
      <c r="U34" s="165">
        <f>S34+30</f>
        <v>100</v>
      </c>
      <c r="V34" s="158">
        <f t="shared" si="2"/>
        <v>256</v>
      </c>
    </row>
    <row r="35" spans="2:22" ht="16.5" thickTop="1" thickBot="1" x14ac:dyDescent="0.3">
      <c r="B35" s="373"/>
      <c r="C35" s="137" t="s">
        <v>596</v>
      </c>
      <c r="D35" s="135" t="s">
        <v>472</v>
      </c>
      <c r="E35" s="136">
        <v>3</v>
      </c>
      <c r="F35" s="136">
        <v>1</v>
      </c>
      <c r="G35" s="136">
        <v>92</v>
      </c>
      <c r="H35" s="136">
        <v>92</v>
      </c>
      <c r="I35" s="167">
        <f t="shared" si="8"/>
        <v>101.2</v>
      </c>
      <c r="J35" s="161">
        <f t="shared" si="8"/>
        <v>101.2</v>
      </c>
      <c r="K35" s="154">
        <f t="shared" si="1"/>
        <v>202.4</v>
      </c>
    </row>
    <row r="36" spans="2:22" ht="27" thickTop="1" thickBot="1" x14ac:dyDescent="0.3">
      <c r="B36" s="373"/>
      <c r="C36" s="137" t="s">
        <v>596</v>
      </c>
      <c r="D36" s="135" t="s">
        <v>650</v>
      </c>
      <c r="E36" s="136">
        <v>2</v>
      </c>
      <c r="F36" s="136" t="s">
        <v>40</v>
      </c>
      <c r="G36" s="136">
        <v>115</v>
      </c>
      <c r="H36" s="136">
        <v>105</v>
      </c>
      <c r="I36" s="167">
        <f t="shared" si="8"/>
        <v>126.50000000000001</v>
      </c>
      <c r="J36" s="161">
        <f t="shared" si="8"/>
        <v>115.50000000000001</v>
      </c>
      <c r="K36" s="154">
        <f t="shared" si="1"/>
        <v>242.00000000000003</v>
      </c>
      <c r="M36" s="128" t="s">
        <v>605</v>
      </c>
      <c r="N36" s="129" t="s">
        <v>603</v>
      </c>
      <c r="O36" s="129" t="s">
        <v>604</v>
      </c>
      <c r="P36" s="130" t="s">
        <v>602</v>
      </c>
      <c r="Q36" s="130" t="s">
        <v>623</v>
      </c>
      <c r="R36" s="130" t="s">
        <v>598</v>
      </c>
      <c r="S36" s="151" t="s">
        <v>599</v>
      </c>
      <c r="T36" s="179" t="s">
        <v>675</v>
      </c>
    </row>
    <row r="37" spans="2:22" x14ac:dyDescent="0.25">
      <c r="B37" s="373"/>
      <c r="C37" s="137" t="s">
        <v>596</v>
      </c>
      <c r="D37" s="135" t="s">
        <v>8</v>
      </c>
      <c r="E37" s="136">
        <v>1</v>
      </c>
      <c r="F37" s="136" t="s">
        <v>16</v>
      </c>
      <c r="G37" s="136">
        <v>165</v>
      </c>
      <c r="H37" s="136">
        <v>155</v>
      </c>
      <c r="I37" s="167">
        <f t="shared" si="8"/>
        <v>181.50000000000003</v>
      </c>
      <c r="J37" s="161">
        <f t="shared" si="8"/>
        <v>170.5</v>
      </c>
      <c r="K37" s="154">
        <f t="shared" si="1"/>
        <v>352</v>
      </c>
      <c r="M37" s="366" t="s">
        <v>606</v>
      </c>
      <c r="N37" s="141" t="s">
        <v>630</v>
      </c>
      <c r="O37" s="132" t="s">
        <v>632</v>
      </c>
      <c r="P37" s="133">
        <v>1</v>
      </c>
      <c r="Q37" s="133">
        <v>1</v>
      </c>
      <c r="R37" s="133">
        <v>125</v>
      </c>
      <c r="S37" s="133">
        <v>131</v>
      </c>
      <c r="T37" s="173">
        <f t="shared" ref="T37:T46" si="9">R37+S37</f>
        <v>256</v>
      </c>
    </row>
    <row r="38" spans="2:22" ht="15.75" thickBot="1" x14ac:dyDescent="0.3">
      <c r="B38" s="373"/>
      <c r="C38" s="137" t="s">
        <v>597</v>
      </c>
      <c r="D38" s="135" t="s">
        <v>615</v>
      </c>
      <c r="E38" s="136">
        <v>3</v>
      </c>
      <c r="F38" s="136">
        <v>1</v>
      </c>
      <c r="G38" s="136">
        <v>104</v>
      </c>
      <c r="H38" s="136">
        <v>90</v>
      </c>
      <c r="I38" s="167">
        <f>G38</f>
        <v>104</v>
      </c>
      <c r="J38" s="161">
        <f>H38+30</f>
        <v>120</v>
      </c>
      <c r="K38" s="154">
        <f t="shared" si="1"/>
        <v>224</v>
      </c>
      <c r="M38" s="367"/>
      <c r="N38" s="137" t="s">
        <v>630</v>
      </c>
      <c r="O38" s="135" t="s">
        <v>71</v>
      </c>
      <c r="P38" s="136">
        <v>2</v>
      </c>
      <c r="Q38" s="136">
        <v>1</v>
      </c>
      <c r="R38" s="136">
        <v>208</v>
      </c>
      <c r="S38" s="136">
        <v>93</v>
      </c>
      <c r="T38" s="174">
        <f t="shared" si="9"/>
        <v>301</v>
      </c>
    </row>
    <row r="39" spans="2:22" ht="15.75" thickBot="1" x14ac:dyDescent="0.3">
      <c r="B39" s="373"/>
      <c r="C39" s="137" t="s">
        <v>597</v>
      </c>
      <c r="D39" s="135" t="s">
        <v>651</v>
      </c>
      <c r="E39" s="136">
        <v>3</v>
      </c>
      <c r="F39" s="136" t="s">
        <v>285</v>
      </c>
      <c r="G39" s="136">
        <v>125</v>
      </c>
      <c r="H39" s="136">
        <v>86</v>
      </c>
      <c r="I39" s="167">
        <f>G39</f>
        <v>125</v>
      </c>
      <c r="J39" s="161">
        <f>H39+30</f>
        <v>116</v>
      </c>
      <c r="K39" s="154">
        <f t="shared" si="1"/>
        <v>241</v>
      </c>
      <c r="M39" s="377" t="s">
        <v>607</v>
      </c>
      <c r="N39" s="141" t="s">
        <v>630</v>
      </c>
      <c r="O39" s="132" t="s">
        <v>642</v>
      </c>
      <c r="P39" s="133">
        <v>1</v>
      </c>
      <c r="Q39" s="133">
        <v>1</v>
      </c>
      <c r="R39" s="133">
        <v>164</v>
      </c>
      <c r="S39" s="133">
        <v>185</v>
      </c>
      <c r="T39" s="173">
        <f t="shared" si="9"/>
        <v>349</v>
      </c>
    </row>
    <row r="40" spans="2:22" ht="15.75" thickBot="1" x14ac:dyDescent="0.3">
      <c r="B40" s="373"/>
      <c r="C40" s="137" t="s">
        <v>597</v>
      </c>
      <c r="D40" s="135" t="s">
        <v>17</v>
      </c>
      <c r="E40" s="136">
        <v>4</v>
      </c>
      <c r="F40" s="136">
        <v>1</v>
      </c>
      <c r="G40" s="136">
        <v>145</v>
      </c>
      <c r="H40" s="136">
        <v>75</v>
      </c>
      <c r="I40" s="167">
        <f>G40</f>
        <v>145</v>
      </c>
      <c r="J40" s="161">
        <f>H40+30</f>
        <v>105</v>
      </c>
      <c r="K40" s="154">
        <f t="shared" si="1"/>
        <v>250</v>
      </c>
      <c r="M40" s="366"/>
      <c r="N40" s="142" t="s">
        <v>630</v>
      </c>
      <c r="O40" s="143" t="s">
        <v>468</v>
      </c>
      <c r="P40" s="144">
        <v>3</v>
      </c>
      <c r="Q40" s="144">
        <v>1</v>
      </c>
      <c r="R40" s="144">
        <v>200</v>
      </c>
      <c r="S40" s="144">
        <v>160</v>
      </c>
      <c r="T40" s="176">
        <f t="shared" si="9"/>
        <v>360</v>
      </c>
    </row>
    <row r="41" spans="2:22" ht="15.75" thickBot="1" x14ac:dyDescent="0.3">
      <c r="B41" s="373"/>
      <c r="C41" s="137" t="s">
        <v>597</v>
      </c>
      <c r="D41" s="135" t="s">
        <v>309</v>
      </c>
      <c r="E41" s="136">
        <v>3</v>
      </c>
      <c r="F41" s="136" t="s">
        <v>310</v>
      </c>
      <c r="G41" s="136">
        <v>150</v>
      </c>
      <c r="H41" s="136">
        <v>70</v>
      </c>
      <c r="I41" s="167">
        <f>G41</f>
        <v>150</v>
      </c>
      <c r="J41" s="161">
        <f>H41+30</f>
        <v>100</v>
      </c>
      <c r="K41" s="154">
        <f t="shared" si="1"/>
        <v>250</v>
      </c>
      <c r="M41" s="377" t="s">
        <v>670</v>
      </c>
      <c r="N41" s="141" t="s">
        <v>630</v>
      </c>
      <c r="O41" s="132" t="s">
        <v>654</v>
      </c>
      <c r="P41" s="133">
        <v>1</v>
      </c>
      <c r="Q41" s="133">
        <v>1</v>
      </c>
      <c r="R41" s="133">
        <v>86</v>
      </c>
      <c r="S41" s="133">
        <v>131</v>
      </c>
      <c r="T41" s="173">
        <f t="shared" si="9"/>
        <v>217</v>
      </c>
    </row>
    <row r="42" spans="2:22" ht="15.75" thickBot="1" x14ac:dyDescent="0.3">
      <c r="B42" s="378"/>
      <c r="C42" s="142" t="s">
        <v>597</v>
      </c>
      <c r="D42" s="143" t="s">
        <v>652</v>
      </c>
      <c r="E42" s="144">
        <v>4</v>
      </c>
      <c r="F42" s="144" t="s">
        <v>653</v>
      </c>
      <c r="G42" s="144">
        <v>150</v>
      </c>
      <c r="H42" s="144">
        <v>90</v>
      </c>
      <c r="I42" s="169">
        <f>G42</f>
        <v>150</v>
      </c>
      <c r="J42" s="163">
        <f>H42+30</f>
        <v>120</v>
      </c>
      <c r="K42" s="156">
        <f t="shared" si="1"/>
        <v>270</v>
      </c>
      <c r="M42" s="377"/>
      <c r="N42" s="138" t="s">
        <v>630</v>
      </c>
      <c r="O42" s="139" t="s">
        <v>72</v>
      </c>
      <c r="P42" s="140">
        <v>2</v>
      </c>
      <c r="Q42" s="140">
        <v>1</v>
      </c>
      <c r="R42" s="140">
        <v>152</v>
      </c>
      <c r="S42" s="140">
        <v>94</v>
      </c>
      <c r="T42" s="178">
        <f t="shared" si="9"/>
        <v>246</v>
      </c>
    </row>
    <row r="43" spans="2:22" ht="15.75" thickBot="1" x14ac:dyDescent="0.3">
      <c r="B43" s="372" t="s">
        <v>671</v>
      </c>
      <c r="C43" s="141" t="s">
        <v>595</v>
      </c>
      <c r="D43" s="132" t="s">
        <v>616</v>
      </c>
      <c r="E43" s="133">
        <v>1</v>
      </c>
      <c r="F43" s="133">
        <v>1</v>
      </c>
      <c r="G43" s="133">
        <v>108</v>
      </c>
      <c r="H43" s="133">
        <v>130</v>
      </c>
      <c r="I43" s="166">
        <f t="shared" ref="I43:J45" si="10">G43*1.15</f>
        <v>124.19999999999999</v>
      </c>
      <c r="J43" s="160">
        <f t="shared" si="10"/>
        <v>149.5</v>
      </c>
      <c r="K43" s="153">
        <f t="shared" si="1"/>
        <v>273.7</v>
      </c>
      <c r="M43" s="377" t="s">
        <v>671</v>
      </c>
      <c r="N43" s="141" t="s">
        <v>630</v>
      </c>
      <c r="O43" s="132" t="s">
        <v>659</v>
      </c>
      <c r="P43" s="133">
        <v>1</v>
      </c>
      <c r="Q43" s="133">
        <v>1</v>
      </c>
      <c r="R43" s="133">
        <v>134</v>
      </c>
      <c r="S43" s="133">
        <v>156</v>
      </c>
      <c r="T43" s="173">
        <f t="shared" si="9"/>
        <v>290</v>
      </c>
    </row>
    <row r="44" spans="2:22" ht="15.75" thickBot="1" x14ac:dyDescent="0.3">
      <c r="B44" s="373"/>
      <c r="C44" s="137" t="s">
        <v>595</v>
      </c>
      <c r="D44" s="135" t="s">
        <v>617</v>
      </c>
      <c r="E44" s="136">
        <v>1</v>
      </c>
      <c r="F44" s="136">
        <v>1</v>
      </c>
      <c r="G44" s="136">
        <v>118</v>
      </c>
      <c r="H44" s="136">
        <v>120</v>
      </c>
      <c r="I44" s="167">
        <f t="shared" si="10"/>
        <v>135.69999999999999</v>
      </c>
      <c r="J44" s="161">
        <f t="shared" si="10"/>
        <v>138</v>
      </c>
      <c r="K44" s="154">
        <f t="shared" si="1"/>
        <v>273.7</v>
      </c>
      <c r="M44" s="377"/>
      <c r="N44" s="138" t="s">
        <v>630</v>
      </c>
      <c r="O44" s="139" t="s">
        <v>73</v>
      </c>
      <c r="P44" s="140">
        <v>3</v>
      </c>
      <c r="Q44" s="140">
        <v>1</v>
      </c>
      <c r="R44" s="140">
        <v>232</v>
      </c>
      <c r="S44" s="140">
        <v>104</v>
      </c>
      <c r="T44" s="178">
        <f t="shared" si="9"/>
        <v>336</v>
      </c>
    </row>
    <row r="45" spans="2:22" x14ac:dyDescent="0.25">
      <c r="B45" s="373"/>
      <c r="C45" s="137" t="s">
        <v>595</v>
      </c>
      <c r="D45" s="135" t="s">
        <v>656</v>
      </c>
      <c r="E45" s="136">
        <v>1</v>
      </c>
      <c r="F45" s="136" t="s">
        <v>629</v>
      </c>
      <c r="G45" s="136">
        <v>150</v>
      </c>
      <c r="H45" s="136">
        <v>145</v>
      </c>
      <c r="I45" s="167">
        <f t="shared" si="10"/>
        <v>172.5</v>
      </c>
      <c r="J45" s="161">
        <f t="shared" si="10"/>
        <v>166.75</v>
      </c>
      <c r="K45" s="154">
        <f t="shared" si="1"/>
        <v>339.25</v>
      </c>
      <c r="M45" s="367" t="s">
        <v>672</v>
      </c>
      <c r="N45" s="145" t="s">
        <v>630</v>
      </c>
      <c r="O45" s="146" t="s">
        <v>74</v>
      </c>
      <c r="P45" s="147">
        <v>1</v>
      </c>
      <c r="Q45" s="147">
        <v>1</v>
      </c>
      <c r="R45" s="147">
        <v>155</v>
      </c>
      <c r="S45" s="147">
        <v>135</v>
      </c>
      <c r="T45" s="177">
        <f t="shared" si="9"/>
        <v>290</v>
      </c>
    </row>
    <row r="46" spans="2:22" ht="15.75" thickBot="1" x14ac:dyDescent="0.3">
      <c r="B46" s="373"/>
      <c r="C46" s="137" t="s">
        <v>596</v>
      </c>
      <c r="D46" s="135" t="s">
        <v>473</v>
      </c>
      <c r="E46" s="136">
        <v>3</v>
      </c>
      <c r="F46" s="136">
        <v>1</v>
      </c>
      <c r="G46" s="136">
        <v>144</v>
      </c>
      <c r="H46" s="136">
        <v>126</v>
      </c>
      <c r="I46" s="167">
        <f>G46*1.1</f>
        <v>158.4</v>
      </c>
      <c r="J46" s="161">
        <f>H46*1.1</f>
        <v>138.60000000000002</v>
      </c>
      <c r="K46" s="154">
        <f t="shared" si="1"/>
        <v>297</v>
      </c>
      <c r="M46" s="371"/>
      <c r="N46" s="148" t="s">
        <v>630</v>
      </c>
      <c r="O46" s="149" t="s">
        <v>274</v>
      </c>
      <c r="P46" s="150">
        <v>2</v>
      </c>
      <c r="Q46" s="150">
        <v>0</v>
      </c>
      <c r="R46" s="150">
        <v>175</v>
      </c>
      <c r="S46" s="150">
        <v>130</v>
      </c>
      <c r="T46" s="175">
        <f t="shared" si="9"/>
        <v>305</v>
      </c>
    </row>
    <row r="47" spans="2:22" ht="15.75" thickTop="1" x14ac:dyDescent="0.25">
      <c r="B47" s="373"/>
      <c r="C47" s="137" t="s">
        <v>596</v>
      </c>
      <c r="D47" s="135" t="s">
        <v>49</v>
      </c>
      <c r="E47" s="136">
        <v>1</v>
      </c>
      <c r="F47" s="136" t="s">
        <v>50</v>
      </c>
      <c r="G47" s="136">
        <v>215</v>
      </c>
      <c r="H47" s="136">
        <v>175</v>
      </c>
      <c r="I47" s="167">
        <f>G47*1.1</f>
        <v>236.50000000000003</v>
      </c>
      <c r="J47" s="161">
        <f>H47*1.1</f>
        <v>192.50000000000003</v>
      </c>
      <c r="K47" s="154">
        <f t="shared" si="1"/>
        <v>429.00000000000006</v>
      </c>
    </row>
    <row r="48" spans="2:22" x14ac:dyDescent="0.25">
      <c r="B48" s="373"/>
      <c r="C48" s="137" t="s">
        <v>597</v>
      </c>
      <c r="D48" s="135" t="s">
        <v>618</v>
      </c>
      <c r="E48" s="136">
        <v>4</v>
      </c>
      <c r="F48" s="136">
        <v>1</v>
      </c>
      <c r="G48" s="136">
        <v>160</v>
      </c>
      <c r="H48" s="136">
        <v>107</v>
      </c>
      <c r="I48" s="167">
        <f>G48</f>
        <v>160</v>
      </c>
      <c r="J48" s="161">
        <f>H48+30</f>
        <v>137</v>
      </c>
      <c r="K48" s="154">
        <f t="shared" si="1"/>
        <v>297</v>
      </c>
    </row>
    <row r="49" spans="2:11" x14ac:dyDescent="0.25">
      <c r="B49" s="373"/>
      <c r="C49" s="137" t="s">
        <v>597</v>
      </c>
      <c r="D49" s="135" t="s">
        <v>39</v>
      </c>
      <c r="E49" s="136">
        <v>4</v>
      </c>
      <c r="F49" s="136" t="s">
        <v>40</v>
      </c>
      <c r="G49" s="136">
        <v>182</v>
      </c>
      <c r="H49" s="136">
        <v>95</v>
      </c>
      <c r="I49" s="167">
        <f>G49</f>
        <v>182</v>
      </c>
      <c r="J49" s="161">
        <f>H49+30</f>
        <v>125</v>
      </c>
      <c r="K49" s="154">
        <f t="shared" si="1"/>
        <v>307</v>
      </c>
    </row>
    <row r="50" spans="2:11" x14ac:dyDescent="0.25">
      <c r="B50" s="373"/>
      <c r="C50" s="137" t="s">
        <v>597</v>
      </c>
      <c r="D50" s="135" t="s">
        <v>9</v>
      </c>
      <c r="E50" s="136">
        <v>5</v>
      </c>
      <c r="F50" s="136">
        <v>1</v>
      </c>
      <c r="G50" s="136">
        <v>205</v>
      </c>
      <c r="H50" s="136">
        <v>85</v>
      </c>
      <c r="I50" s="167">
        <f>G50</f>
        <v>205</v>
      </c>
      <c r="J50" s="161">
        <f>H50+30</f>
        <v>115</v>
      </c>
      <c r="K50" s="154">
        <f t="shared" si="1"/>
        <v>320</v>
      </c>
    </row>
    <row r="51" spans="2:11" ht="15.75" thickBot="1" x14ac:dyDescent="0.3">
      <c r="B51" s="374"/>
      <c r="C51" s="138" t="s">
        <v>597</v>
      </c>
      <c r="D51" s="139" t="s">
        <v>657</v>
      </c>
      <c r="E51" s="140">
        <v>4</v>
      </c>
      <c r="F51" s="140" t="s">
        <v>658</v>
      </c>
      <c r="G51" s="140">
        <v>215</v>
      </c>
      <c r="H51" s="140">
        <v>100</v>
      </c>
      <c r="I51" s="168">
        <f>G51</f>
        <v>215</v>
      </c>
      <c r="J51" s="162">
        <f>H51+30</f>
        <v>130</v>
      </c>
      <c r="K51" s="155">
        <f t="shared" si="1"/>
        <v>345</v>
      </c>
    </row>
    <row r="52" spans="2:11" x14ac:dyDescent="0.25">
      <c r="B52" s="375" t="s">
        <v>672</v>
      </c>
      <c r="C52" s="145" t="s">
        <v>595</v>
      </c>
      <c r="D52" s="146" t="s">
        <v>313</v>
      </c>
      <c r="E52" s="147">
        <v>1</v>
      </c>
      <c r="F52" s="147" t="s">
        <v>41</v>
      </c>
      <c r="G52" s="147">
        <v>23</v>
      </c>
      <c r="H52" s="147">
        <v>24</v>
      </c>
      <c r="I52" s="170">
        <f t="shared" ref="I52:J56" si="11">G52*1.15</f>
        <v>26.45</v>
      </c>
      <c r="J52" s="164">
        <f t="shared" si="11"/>
        <v>27.599999999999998</v>
      </c>
      <c r="K52" s="157">
        <f t="shared" si="1"/>
        <v>54.05</v>
      </c>
    </row>
    <row r="53" spans="2:11" x14ac:dyDescent="0.25">
      <c r="B53" s="373"/>
      <c r="C53" s="137" t="s">
        <v>595</v>
      </c>
      <c r="D53" s="135" t="s">
        <v>619</v>
      </c>
      <c r="E53" s="136">
        <v>1</v>
      </c>
      <c r="F53" s="136">
        <v>1</v>
      </c>
      <c r="G53" s="136">
        <v>95</v>
      </c>
      <c r="H53" s="136">
        <v>110</v>
      </c>
      <c r="I53" s="167">
        <f t="shared" si="11"/>
        <v>109.24999999999999</v>
      </c>
      <c r="J53" s="161">
        <f t="shared" si="11"/>
        <v>126.49999999999999</v>
      </c>
      <c r="K53" s="154">
        <f t="shared" si="1"/>
        <v>235.74999999999997</v>
      </c>
    </row>
    <row r="54" spans="2:11" x14ac:dyDescent="0.25">
      <c r="B54" s="373"/>
      <c r="C54" s="137" t="s">
        <v>595</v>
      </c>
      <c r="D54" s="135" t="s">
        <v>620</v>
      </c>
      <c r="E54" s="136">
        <v>1</v>
      </c>
      <c r="F54" s="136">
        <v>1</v>
      </c>
      <c r="G54" s="136">
        <v>105</v>
      </c>
      <c r="H54" s="136">
        <v>100</v>
      </c>
      <c r="I54" s="167">
        <f t="shared" si="11"/>
        <v>120.74999999999999</v>
      </c>
      <c r="J54" s="161">
        <f t="shared" si="11"/>
        <v>114.99999999999999</v>
      </c>
      <c r="K54" s="154">
        <f t="shared" si="1"/>
        <v>235.74999999999997</v>
      </c>
    </row>
    <row r="55" spans="2:11" x14ac:dyDescent="0.25">
      <c r="B55" s="373"/>
      <c r="C55" s="137" t="s">
        <v>595</v>
      </c>
      <c r="D55" s="135" t="s">
        <v>662</v>
      </c>
      <c r="E55" s="136">
        <v>1</v>
      </c>
      <c r="F55" s="136" t="s">
        <v>663</v>
      </c>
      <c r="G55" s="136">
        <v>140</v>
      </c>
      <c r="H55" s="136">
        <v>115</v>
      </c>
      <c r="I55" s="167">
        <f t="shared" si="11"/>
        <v>161</v>
      </c>
      <c r="J55" s="161">
        <f t="shared" si="11"/>
        <v>132.25</v>
      </c>
      <c r="K55" s="154">
        <f t="shared" si="1"/>
        <v>293.25</v>
      </c>
    </row>
    <row r="56" spans="2:11" x14ac:dyDescent="0.25">
      <c r="B56" s="373"/>
      <c r="C56" s="137" t="s">
        <v>596</v>
      </c>
      <c r="D56" s="135" t="s">
        <v>664</v>
      </c>
      <c r="E56" s="136">
        <v>2</v>
      </c>
      <c r="F56" s="136" t="s">
        <v>41</v>
      </c>
      <c r="G56" s="136">
        <v>32</v>
      </c>
      <c r="H56" s="136">
        <v>15</v>
      </c>
      <c r="I56" s="167">
        <f t="shared" si="11"/>
        <v>36.799999999999997</v>
      </c>
      <c r="J56" s="161">
        <f t="shared" si="11"/>
        <v>17.25</v>
      </c>
      <c r="K56" s="154">
        <f t="shared" si="1"/>
        <v>54.05</v>
      </c>
    </row>
    <row r="57" spans="2:11" x14ac:dyDescent="0.25">
      <c r="B57" s="373"/>
      <c r="C57" s="137" t="s">
        <v>596</v>
      </c>
      <c r="D57" s="135" t="s">
        <v>621</v>
      </c>
      <c r="E57" s="136">
        <v>2</v>
      </c>
      <c r="F57" s="136">
        <v>1</v>
      </c>
      <c r="G57" s="136">
        <v>110</v>
      </c>
      <c r="H57" s="136">
        <v>125</v>
      </c>
      <c r="I57" s="167">
        <f t="shared" ref="I57:J60" si="12">G57*1.1</f>
        <v>121.00000000000001</v>
      </c>
      <c r="J57" s="161">
        <f t="shared" si="12"/>
        <v>137.5</v>
      </c>
      <c r="K57" s="154">
        <f t="shared" si="1"/>
        <v>258.5</v>
      </c>
    </row>
    <row r="58" spans="2:11" x14ac:dyDescent="0.25">
      <c r="B58" s="373"/>
      <c r="C58" s="137" t="s">
        <v>596</v>
      </c>
      <c r="D58" s="135" t="s">
        <v>622</v>
      </c>
      <c r="E58" s="136">
        <v>2</v>
      </c>
      <c r="F58" s="136">
        <v>1</v>
      </c>
      <c r="G58" s="136">
        <v>128</v>
      </c>
      <c r="H58" s="136">
        <v>90</v>
      </c>
      <c r="I58" s="167">
        <f t="shared" si="12"/>
        <v>140.80000000000001</v>
      </c>
      <c r="J58" s="161">
        <f t="shared" si="12"/>
        <v>99.000000000000014</v>
      </c>
      <c r="K58" s="154">
        <f t="shared" si="1"/>
        <v>239.8</v>
      </c>
    </row>
    <row r="59" spans="2:11" x14ac:dyDescent="0.25">
      <c r="B59" s="373"/>
      <c r="C59" s="137" t="s">
        <v>596</v>
      </c>
      <c r="D59" s="135" t="s">
        <v>474</v>
      </c>
      <c r="E59" s="136">
        <v>3</v>
      </c>
      <c r="F59" s="136">
        <v>1</v>
      </c>
      <c r="G59" s="136">
        <v>130</v>
      </c>
      <c r="H59" s="136">
        <v>82</v>
      </c>
      <c r="I59" s="167">
        <f t="shared" si="12"/>
        <v>143</v>
      </c>
      <c r="J59" s="161">
        <f t="shared" si="12"/>
        <v>90.2</v>
      </c>
      <c r="K59" s="154">
        <f t="shared" si="1"/>
        <v>233.2</v>
      </c>
    </row>
    <row r="60" spans="2:11" x14ac:dyDescent="0.25">
      <c r="B60" s="373"/>
      <c r="C60" s="137" t="s">
        <v>596</v>
      </c>
      <c r="D60" s="135" t="s">
        <v>51</v>
      </c>
      <c r="E60" s="136">
        <v>1</v>
      </c>
      <c r="F60" s="136" t="s">
        <v>52</v>
      </c>
      <c r="G60" s="136">
        <v>175</v>
      </c>
      <c r="H60" s="136">
        <v>125</v>
      </c>
      <c r="I60" s="167">
        <f t="shared" si="12"/>
        <v>192.50000000000003</v>
      </c>
      <c r="J60" s="161">
        <f t="shared" si="12"/>
        <v>137.5</v>
      </c>
      <c r="K60" s="154">
        <f t="shared" si="1"/>
        <v>330</v>
      </c>
    </row>
    <row r="61" spans="2:11" x14ac:dyDescent="0.25">
      <c r="B61" s="373"/>
      <c r="C61" s="137" t="s">
        <v>597</v>
      </c>
      <c r="D61" s="135" t="s">
        <v>15</v>
      </c>
      <c r="E61" s="136">
        <v>3</v>
      </c>
      <c r="F61" s="136">
        <v>1</v>
      </c>
      <c r="G61" s="136">
        <v>145</v>
      </c>
      <c r="H61" s="136">
        <v>90</v>
      </c>
      <c r="I61" s="167">
        <f>G61</f>
        <v>145</v>
      </c>
      <c r="J61" s="161">
        <f>H61+30</f>
        <v>120</v>
      </c>
      <c r="K61" s="154">
        <f t="shared" si="1"/>
        <v>265</v>
      </c>
    </row>
    <row r="62" spans="2:11" x14ac:dyDescent="0.25">
      <c r="B62" s="373"/>
      <c r="C62" s="137" t="s">
        <v>597</v>
      </c>
      <c r="D62" s="135" t="s">
        <v>287</v>
      </c>
      <c r="E62" s="136">
        <v>4</v>
      </c>
      <c r="F62" s="136">
        <v>1</v>
      </c>
      <c r="G62" s="136">
        <v>156</v>
      </c>
      <c r="H62" s="136">
        <v>70</v>
      </c>
      <c r="I62" s="167">
        <f>G62</f>
        <v>156</v>
      </c>
      <c r="J62" s="161">
        <f>H62+30</f>
        <v>100</v>
      </c>
      <c r="K62" s="154">
        <f t="shared" si="1"/>
        <v>256</v>
      </c>
    </row>
    <row r="63" spans="2:11" ht="15.75" thickBot="1" x14ac:dyDescent="0.3">
      <c r="B63" s="376"/>
      <c r="C63" s="148" t="s">
        <v>597</v>
      </c>
      <c r="D63" s="149" t="s">
        <v>665</v>
      </c>
      <c r="E63" s="150">
        <v>4</v>
      </c>
      <c r="F63" s="150" t="s">
        <v>666</v>
      </c>
      <c r="G63" s="150">
        <v>195</v>
      </c>
      <c r="H63" s="150">
        <v>95</v>
      </c>
      <c r="I63" s="171">
        <f>G63</f>
        <v>195</v>
      </c>
      <c r="J63" s="165">
        <f>H63+30</f>
        <v>125</v>
      </c>
      <c r="K63" s="158">
        <f t="shared" si="1"/>
        <v>320</v>
      </c>
    </row>
    <row r="64" spans="2:11" ht="16.5" thickTop="1" thickBot="1" x14ac:dyDescent="0.3">
      <c r="C64" s="9"/>
      <c r="D64" s="9"/>
      <c r="E64" s="8"/>
      <c r="F64" s="8"/>
      <c r="G64" s="8"/>
      <c r="H64" s="8"/>
      <c r="I64" s="8"/>
      <c r="J64" s="8"/>
    </row>
    <row r="65" spans="2:9" ht="27" thickTop="1" thickBot="1" x14ac:dyDescent="0.3">
      <c r="B65" s="128" t="s">
        <v>605</v>
      </c>
      <c r="C65" s="129" t="s">
        <v>603</v>
      </c>
      <c r="D65" s="129" t="s">
        <v>604</v>
      </c>
      <c r="E65" s="130" t="s">
        <v>602</v>
      </c>
      <c r="F65" s="130" t="s">
        <v>623</v>
      </c>
      <c r="G65" s="130" t="s">
        <v>598</v>
      </c>
      <c r="H65" s="151" t="s">
        <v>599</v>
      </c>
      <c r="I65" s="179" t="s">
        <v>675</v>
      </c>
    </row>
    <row r="66" spans="2:9" x14ac:dyDescent="0.25">
      <c r="B66" s="366" t="s">
        <v>606</v>
      </c>
      <c r="C66" s="141" t="s">
        <v>630</v>
      </c>
      <c r="D66" s="132" t="s">
        <v>632</v>
      </c>
      <c r="E66" s="133">
        <v>1</v>
      </c>
      <c r="F66" s="133">
        <v>1</v>
      </c>
      <c r="G66" s="133">
        <v>125</v>
      </c>
      <c r="H66" s="133">
        <v>131</v>
      </c>
      <c r="I66" s="173">
        <f t="shared" ref="I66:I84" si="13">G66+H66</f>
        <v>256</v>
      </c>
    </row>
    <row r="67" spans="2:9" x14ac:dyDescent="0.25">
      <c r="B67" s="367"/>
      <c r="C67" s="137" t="s">
        <v>630</v>
      </c>
      <c r="D67" s="135" t="s">
        <v>631</v>
      </c>
      <c r="E67" s="136">
        <v>1</v>
      </c>
      <c r="F67" s="136" t="s">
        <v>633</v>
      </c>
      <c r="G67" s="136">
        <v>130</v>
      </c>
      <c r="H67" s="136">
        <v>150</v>
      </c>
      <c r="I67" s="174">
        <f t="shared" si="13"/>
        <v>280</v>
      </c>
    </row>
    <row r="68" spans="2:9" x14ac:dyDescent="0.25">
      <c r="B68" s="367"/>
      <c r="C68" s="137" t="s">
        <v>630</v>
      </c>
      <c r="D68" s="135" t="s">
        <v>71</v>
      </c>
      <c r="E68" s="136">
        <v>2</v>
      </c>
      <c r="F68" s="136">
        <v>1</v>
      </c>
      <c r="G68" s="136">
        <v>208</v>
      </c>
      <c r="H68" s="136">
        <v>93</v>
      </c>
      <c r="I68" s="174">
        <f t="shared" si="13"/>
        <v>301</v>
      </c>
    </row>
    <row r="69" spans="2:9" ht="15.75" thickBot="1" x14ac:dyDescent="0.3">
      <c r="B69" s="367"/>
      <c r="C69" s="142" t="s">
        <v>630</v>
      </c>
      <c r="D69" s="143" t="s">
        <v>81</v>
      </c>
      <c r="E69" s="144">
        <v>3</v>
      </c>
      <c r="F69" s="144" t="s">
        <v>82</v>
      </c>
      <c r="G69" s="144">
        <v>210</v>
      </c>
      <c r="H69" s="144">
        <v>111</v>
      </c>
      <c r="I69" s="176">
        <f t="shared" si="13"/>
        <v>321</v>
      </c>
    </row>
    <row r="70" spans="2:9" x14ac:dyDescent="0.25">
      <c r="B70" s="366" t="s">
        <v>607</v>
      </c>
      <c r="C70" s="141" t="s">
        <v>630</v>
      </c>
      <c r="D70" s="132" t="s">
        <v>642</v>
      </c>
      <c r="E70" s="133">
        <v>1</v>
      </c>
      <c r="F70" s="133">
        <v>1</v>
      </c>
      <c r="G70" s="133">
        <v>164</v>
      </c>
      <c r="H70" s="133">
        <v>185</v>
      </c>
      <c r="I70" s="173">
        <f t="shared" si="13"/>
        <v>349</v>
      </c>
    </row>
    <row r="71" spans="2:9" x14ac:dyDescent="0.25">
      <c r="B71" s="367"/>
      <c r="C71" s="137" t="s">
        <v>630</v>
      </c>
      <c r="D71" s="135" t="s">
        <v>643</v>
      </c>
      <c r="E71" s="136">
        <v>1</v>
      </c>
      <c r="F71" s="136" t="s">
        <v>644</v>
      </c>
      <c r="G71" s="136">
        <v>180</v>
      </c>
      <c r="H71" s="136">
        <v>220</v>
      </c>
      <c r="I71" s="174">
        <f t="shared" si="13"/>
        <v>400</v>
      </c>
    </row>
    <row r="72" spans="2:9" x14ac:dyDescent="0.25">
      <c r="B72" s="367"/>
      <c r="C72" s="137" t="s">
        <v>630</v>
      </c>
      <c r="D72" s="135" t="s">
        <v>80</v>
      </c>
      <c r="E72" s="136">
        <v>0</v>
      </c>
      <c r="F72" s="136" t="s">
        <v>16</v>
      </c>
      <c r="G72" s="136">
        <v>187</v>
      </c>
      <c r="H72" s="136">
        <v>210</v>
      </c>
      <c r="I72" s="174">
        <f t="shared" si="13"/>
        <v>397</v>
      </c>
    </row>
    <row r="73" spans="2:9" x14ac:dyDescent="0.25">
      <c r="B73" s="367"/>
      <c r="C73" s="137" t="s">
        <v>630</v>
      </c>
      <c r="D73" s="135" t="s">
        <v>468</v>
      </c>
      <c r="E73" s="136">
        <v>3</v>
      </c>
      <c r="F73" s="136">
        <v>1</v>
      </c>
      <c r="G73" s="136">
        <v>200</v>
      </c>
      <c r="H73" s="136">
        <v>160</v>
      </c>
      <c r="I73" s="174">
        <f t="shared" si="13"/>
        <v>360</v>
      </c>
    </row>
    <row r="74" spans="2:9" ht="15.75" thickBot="1" x14ac:dyDescent="0.3">
      <c r="B74" s="370"/>
      <c r="C74" s="138" t="s">
        <v>630</v>
      </c>
      <c r="D74" s="139" t="s">
        <v>645</v>
      </c>
      <c r="E74" s="140">
        <v>4</v>
      </c>
      <c r="F74" s="140" t="s">
        <v>646</v>
      </c>
      <c r="G74" s="140">
        <v>230</v>
      </c>
      <c r="H74" s="140">
        <v>190</v>
      </c>
      <c r="I74" s="178">
        <f t="shared" si="13"/>
        <v>420</v>
      </c>
    </row>
    <row r="75" spans="2:9" x14ac:dyDescent="0.25">
      <c r="B75" s="367" t="s">
        <v>670</v>
      </c>
      <c r="C75" s="145" t="s">
        <v>630</v>
      </c>
      <c r="D75" s="146" t="s">
        <v>654</v>
      </c>
      <c r="E75" s="147">
        <v>1</v>
      </c>
      <c r="F75" s="147">
        <v>1</v>
      </c>
      <c r="G75" s="147">
        <v>86</v>
      </c>
      <c r="H75" s="147">
        <v>131</v>
      </c>
      <c r="I75" s="177">
        <f t="shared" si="13"/>
        <v>217</v>
      </c>
    </row>
    <row r="76" spans="2:9" x14ac:dyDescent="0.25">
      <c r="B76" s="367"/>
      <c r="C76" s="137" t="s">
        <v>630</v>
      </c>
      <c r="D76" s="135" t="s">
        <v>655</v>
      </c>
      <c r="E76" s="136">
        <v>2</v>
      </c>
      <c r="F76" s="136" t="s">
        <v>285</v>
      </c>
      <c r="G76" s="136">
        <v>134</v>
      </c>
      <c r="H76" s="136">
        <v>92</v>
      </c>
      <c r="I76" s="174">
        <f t="shared" si="13"/>
        <v>226</v>
      </c>
    </row>
    <row r="77" spans="2:9" x14ac:dyDescent="0.25">
      <c r="B77" s="367"/>
      <c r="C77" s="137" t="s">
        <v>630</v>
      </c>
      <c r="D77" s="135" t="s">
        <v>72</v>
      </c>
      <c r="E77" s="136">
        <v>2</v>
      </c>
      <c r="F77" s="136">
        <v>1</v>
      </c>
      <c r="G77" s="136">
        <v>152</v>
      </c>
      <c r="H77" s="136">
        <v>94</v>
      </c>
      <c r="I77" s="174">
        <f t="shared" si="13"/>
        <v>246</v>
      </c>
    </row>
    <row r="78" spans="2:9" ht="15.75" thickBot="1" x14ac:dyDescent="0.3">
      <c r="B78" s="367"/>
      <c r="C78" s="142" t="s">
        <v>630</v>
      </c>
      <c r="D78" s="143" t="s">
        <v>79</v>
      </c>
      <c r="E78" s="144">
        <v>4</v>
      </c>
      <c r="F78" s="144" t="s">
        <v>50</v>
      </c>
      <c r="G78" s="144">
        <v>155</v>
      </c>
      <c r="H78" s="144">
        <v>110</v>
      </c>
      <c r="I78" s="176">
        <f t="shared" si="13"/>
        <v>265</v>
      </c>
    </row>
    <row r="79" spans="2:9" x14ac:dyDescent="0.25">
      <c r="B79" s="366" t="s">
        <v>671</v>
      </c>
      <c r="C79" s="141" t="s">
        <v>630</v>
      </c>
      <c r="D79" s="132" t="s">
        <v>659</v>
      </c>
      <c r="E79" s="133">
        <v>1</v>
      </c>
      <c r="F79" s="133">
        <v>1</v>
      </c>
      <c r="G79" s="133">
        <v>134</v>
      </c>
      <c r="H79" s="133">
        <v>156</v>
      </c>
      <c r="I79" s="173">
        <f t="shared" si="13"/>
        <v>290</v>
      </c>
    </row>
    <row r="80" spans="2:9" x14ac:dyDescent="0.25">
      <c r="B80" s="367"/>
      <c r="C80" s="137" t="s">
        <v>630</v>
      </c>
      <c r="D80" s="135" t="s">
        <v>660</v>
      </c>
      <c r="E80" s="136">
        <v>0</v>
      </c>
      <c r="F80" s="136" t="s">
        <v>661</v>
      </c>
      <c r="G80" s="136">
        <v>150</v>
      </c>
      <c r="H80" s="136">
        <v>170</v>
      </c>
      <c r="I80" s="174">
        <f t="shared" si="13"/>
        <v>320</v>
      </c>
    </row>
    <row r="81" spans="2:9" x14ac:dyDescent="0.25">
      <c r="B81" s="367"/>
      <c r="C81" s="137" t="s">
        <v>630</v>
      </c>
      <c r="D81" s="135" t="s">
        <v>78</v>
      </c>
      <c r="E81" s="136">
        <v>3</v>
      </c>
      <c r="F81" s="136" t="s">
        <v>285</v>
      </c>
      <c r="G81" s="136">
        <v>200</v>
      </c>
      <c r="H81" s="136">
        <v>105</v>
      </c>
      <c r="I81" s="174">
        <f t="shared" si="13"/>
        <v>305</v>
      </c>
    </row>
    <row r="82" spans="2:9" ht="15.75" thickBot="1" x14ac:dyDescent="0.3">
      <c r="B82" s="370"/>
      <c r="C82" s="138" t="s">
        <v>630</v>
      </c>
      <c r="D82" s="139" t="s">
        <v>73</v>
      </c>
      <c r="E82" s="140">
        <v>3</v>
      </c>
      <c r="F82" s="140">
        <v>1</v>
      </c>
      <c r="G82" s="140">
        <v>232</v>
      </c>
      <c r="H82" s="140">
        <v>104</v>
      </c>
      <c r="I82" s="178">
        <f t="shared" si="13"/>
        <v>336</v>
      </c>
    </row>
    <row r="83" spans="2:9" x14ac:dyDescent="0.25">
      <c r="B83" s="367" t="s">
        <v>672</v>
      </c>
      <c r="C83" s="145" t="s">
        <v>630</v>
      </c>
      <c r="D83" s="146" t="s">
        <v>74</v>
      </c>
      <c r="E83" s="147">
        <v>1</v>
      </c>
      <c r="F83" s="147">
        <v>1</v>
      </c>
      <c r="G83" s="147">
        <v>155</v>
      </c>
      <c r="H83" s="147">
        <v>135</v>
      </c>
      <c r="I83" s="177">
        <f t="shared" si="13"/>
        <v>290</v>
      </c>
    </row>
    <row r="84" spans="2:9" ht="15.75" thickBot="1" x14ac:dyDescent="0.3">
      <c r="B84" s="371"/>
      <c r="C84" s="148" t="s">
        <v>630</v>
      </c>
      <c r="D84" s="149" t="s">
        <v>274</v>
      </c>
      <c r="E84" s="150">
        <v>2</v>
      </c>
      <c r="F84" s="150">
        <v>0</v>
      </c>
      <c r="G84" s="150">
        <v>175</v>
      </c>
      <c r="H84" s="150">
        <v>130</v>
      </c>
      <c r="I84" s="175">
        <f t="shared" si="13"/>
        <v>305</v>
      </c>
    </row>
    <row r="85" spans="2:9" ht="15.75" thickTop="1" x14ac:dyDescent="0.25"/>
    <row r="86" spans="2:9" x14ac:dyDescent="0.25">
      <c r="B86" s="126" t="s">
        <v>677</v>
      </c>
    </row>
    <row r="87" spans="2:9" ht="7.5" customHeight="1" x14ac:dyDescent="0.25">
      <c r="B87" s="126"/>
    </row>
    <row r="88" spans="2:9" x14ac:dyDescent="0.25">
      <c r="B88" s="1" t="s">
        <v>667</v>
      </c>
      <c r="E88" s="125"/>
    </row>
    <row r="89" spans="2:9" x14ac:dyDescent="0.25">
      <c r="B89" s="1" t="s">
        <v>668</v>
      </c>
      <c r="E89" s="125"/>
    </row>
    <row r="90" spans="2:9" x14ac:dyDescent="0.25">
      <c r="B90" s="1" t="s">
        <v>669</v>
      </c>
      <c r="E90" s="125"/>
    </row>
    <row r="92" spans="2:9" x14ac:dyDescent="0.25">
      <c r="B92" s="127" t="s">
        <v>678</v>
      </c>
      <c r="C92" s="1" t="s">
        <v>673</v>
      </c>
    </row>
    <row r="93" spans="2:9" x14ac:dyDescent="0.25">
      <c r="B93" s="1"/>
      <c r="C93" s="1" t="s">
        <v>674</v>
      </c>
    </row>
    <row r="94" spans="2:9" x14ac:dyDescent="0.25">
      <c r="C94" s="1"/>
    </row>
    <row r="95" spans="2:9" x14ac:dyDescent="0.25">
      <c r="B95" s="184" t="s">
        <v>745</v>
      </c>
      <c r="C95" s="1"/>
    </row>
    <row r="96" spans="2:9" ht="7.5" customHeight="1" x14ac:dyDescent="0.25">
      <c r="B96" s="126"/>
      <c r="C96" s="1"/>
    </row>
    <row r="97" spans="2:12" x14ac:dyDescent="0.25">
      <c r="B97" s="369" t="s">
        <v>746</v>
      </c>
      <c r="C97" s="369"/>
      <c r="D97" s="369"/>
      <c r="E97" s="368" t="s">
        <v>747</v>
      </c>
      <c r="F97" s="368"/>
      <c r="G97" s="368"/>
      <c r="H97" s="368"/>
      <c r="I97" s="368"/>
      <c r="J97" s="368"/>
      <c r="K97" s="368"/>
      <c r="L97" s="1" t="s">
        <v>748</v>
      </c>
    </row>
    <row r="98" spans="2:12" x14ac:dyDescent="0.25">
      <c r="B98" s="369" t="s">
        <v>681</v>
      </c>
      <c r="C98" s="369"/>
      <c r="D98" s="369"/>
      <c r="E98" s="368" t="s">
        <v>749</v>
      </c>
      <c r="F98" s="368"/>
      <c r="G98" s="368"/>
      <c r="H98" s="368"/>
      <c r="I98" s="368"/>
      <c r="J98" s="368"/>
      <c r="K98" s="368"/>
      <c r="L98" s="1" t="s">
        <v>750</v>
      </c>
    </row>
    <row r="99" spans="2:12" x14ac:dyDescent="0.25">
      <c r="B99" s="369" t="s">
        <v>682</v>
      </c>
      <c r="C99" s="369"/>
      <c r="D99" s="369"/>
      <c r="E99" s="368" t="s">
        <v>751</v>
      </c>
      <c r="F99" s="368"/>
      <c r="G99" s="368"/>
      <c r="H99" s="368"/>
      <c r="I99" s="368"/>
      <c r="J99" s="368"/>
      <c r="K99" s="368"/>
      <c r="L99" s="1" t="s">
        <v>752</v>
      </c>
    </row>
    <row r="100" spans="2:12" x14ac:dyDescent="0.25">
      <c r="B100" s="369" t="s">
        <v>683</v>
      </c>
      <c r="C100" s="369"/>
      <c r="D100" s="369"/>
      <c r="E100" s="368" t="s">
        <v>753</v>
      </c>
      <c r="F100" s="368"/>
      <c r="G100" s="368"/>
      <c r="H100" s="368"/>
      <c r="I100" s="368"/>
      <c r="J100" s="368"/>
      <c r="K100" s="368"/>
      <c r="L100" s="1" t="s">
        <v>754</v>
      </c>
    </row>
    <row r="101" spans="2:12" x14ac:dyDescent="0.25">
      <c r="B101" s="1"/>
    </row>
    <row r="103" spans="2:12" ht="7.5" customHeight="1" x14ac:dyDescent="0.25"/>
    <row r="109" spans="2:12" x14ac:dyDescent="0.25">
      <c r="F109" s="183"/>
    </row>
  </sheetData>
  <mergeCells count="28">
    <mergeCell ref="B43:B51"/>
    <mergeCell ref="B52:B63"/>
    <mergeCell ref="M6:M11"/>
    <mergeCell ref="M12:M16"/>
    <mergeCell ref="M17:M22"/>
    <mergeCell ref="M23:M27"/>
    <mergeCell ref="M28:M34"/>
    <mergeCell ref="M41:M42"/>
    <mergeCell ref="M43:M44"/>
    <mergeCell ref="M45:M46"/>
    <mergeCell ref="M37:M38"/>
    <mergeCell ref="M39:M40"/>
    <mergeCell ref="B6:B18"/>
    <mergeCell ref="B19:B29"/>
    <mergeCell ref="B30:B42"/>
    <mergeCell ref="B66:B69"/>
    <mergeCell ref="E98:K98"/>
    <mergeCell ref="E99:K99"/>
    <mergeCell ref="E100:K100"/>
    <mergeCell ref="B97:D97"/>
    <mergeCell ref="B98:D98"/>
    <mergeCell ref="B99:D99"/>
    <mergeCell ref="B100:D100"/>
    <mergeCell ref="B70:B74"/>
    <mergeCell ref="E97:K97"/>
    <mergeCell ref="B75:B78"/>
    <mergeCell ref="B79:B82"/>
    <mergeCell ref="B83:B84"/>
  </mergeCells>
  <conditionalFormatting sqref="K6:K18">
    <cfRule type="dataBar" priority="48">
      <dataBar>
        <cfvo type="min"/>
        <cfvo type="max"/>
        <color rgb="FF638EC6"/>
      </dataBar>
      <extLst>
        <ext xmlns:x14="http://schemas.microsoft.com/office/spreadsheetml/2009/9/main" uri="{B025F937-C7B1-47D3-B67F-A62EFF666E3E}">
          <x14:id>{234BB39A-68E0-4CCC-9ED0-F30D7112FC2B}</x14:id>
        </ext>
      </extLst>
    </cfRule>
  </conditionalFormatting>
  <conditionalFormatting sqref="K19:K29">
    <cfRule type="dataBar" priority="47">
      <dataBar>
        <cfvo type="min"/>
        <cfvo type="max"/>
        <color rgb="FF63C384"/>
      </dataBar>
      <extLst>
        <ext xmlns:x14="http://schemas.microsoft.com/office/spreadsheetml/2009/9/main" uri="{B025F937-C7B1-47D3-B67F-A62EFF666E3E}">
          <x14:id>{E9DA6256-2B63-432D-9B8F-8BFF2D41EC09}</x14:id>
        </ext>
      </extLst>
    </cfRule>
  </conditionalFormatting>
  <conditionalFormatting sqref="K30:K42">
    <cfRule type="dataBar" priority="46">
      <dataBar>
        <cfvo type="min"/>
        <cfvo type="max"/>
        <color rgb="FFFF555A"/>
      </dataBar>
      <extLst>
        <ext xmlns:x14="http://schemas.microsoft.com/office/spreadsheetml/2009/9/main" uri="{B025F937-C7B1-47D3-B67F-A62EFF666E3E}">
          <x14:id>{F41D5289-1648-4364-AE3A-44D82797BADF}</x14:id>
        </ext>
      </extLst>
    </cfRule>
  </conditionalFormatting>
  <conditionalFormatting sqref="K43:K51">
    <cfRule type="dataBar" priority="45">
      <dataBar>
        <cfvo type="min"/>
        <cfvo type="max"/>
        <color rgb="FFFFB628"/>
      </dataBar>
      <extLst>
        <ext xmlns:x14="http://schemas.microsoft.com/office/spreadsheetml/2009/9/main" uri="{B025F937-C7B1-47D3-B67F-A62EFF666E3E}">
          <x14:id>{083A8E15-819B-41E3-AA24-B742BE8DB91B}</x14:id>
        </ext>
      </extLst>
    </cfRule>
  </conditionalFormatting>
  <conditionalFormatting sqref="K52:K63">
    <cfRule type="dataBar" priority="44">
      <dataBar>
        <cfvo type="min"/>
        <cfvo type="max"/>
        <color rgb="FF008AEF"/>
      </dataBar>
      <extLst>
        <ext xmlns:x14="http://schemas.microsoft.com/office/spreadsheetml/2009/9/main" uri="{B025F937-C7B1-47D3-B67F-A62EFF666E3E}">
          <x14:id>{A8F1C310-AD9D-46E1-8A95-8E64E76525EF}</x14:id>
        </ext>
      </extLst>
    </cfRule>
  </conditionalFormatting>
  <conditionalFormatting sqref="I66:I69">
    <cfRule type="dataBar" priority="43">
      <dataBar>
        <cfvo type="min"/>
        <cfvo type="max"/>
        <color rgb="FF638EC6"/>
      </dataBar>
      <extLst>
        <ext xmlns:x14="http://schemas.microsoft.com/office/spreadsheetml/2009/9/main" uri="{B025F937-C7B1-47D3-B67F-A62EFF666E3E}">
          <x14:id>{452B78CE-89BA-4E39-85C9-D2ABBF0653DA}</x14:id>
        </ext>
      </extLst>
    </cfRule>
  </conditionalFormatting>
  <conditionalFormatting sqref="I70:I74">
    <cfRule type="dataBar" priority="42">
      <dataBar>
        <cfvo type="min"/>
        <cfvo type="max"/>
        <color rgb="FF63C384"/>
      </dataBar>
      <extLst>
        <ext xmlns:x14="http://schemas.microsoft.com/office/spreadsheetml/2009/9/main" uri="{B025F937-C7B1-47D3-B67F-A62EFF666E3E}">
          <x14:id>{A7EB9110-C4EB-4350-A17F-3770BDD2F87C}</x14:id>
        </ext>
      </extLst>
    </cfRule>
  </conditionalFormatting>
  <conditionalFormatting sqref="I75:I78">
    <cfRule type="dataBar" priority="41">
      <dataBar>
        <cfvo type="min"/>
        <cfvo type="max"/>
        <color rgb="FFFF555A"/>
      </dataBar>
      <extLst>
        <ext xmlns:x14="http://schemas.microsoft.com/office/spreadsheetml/2009/9/main" uri="{B025F937-C7B1-47D3-B67F-A62EFF666E3E}">
          <x14:id>{CA3AB239-4129-4287-911F-B1718C67F86E}</x14:id>
        </ext>
      </extLst>
    </cfRule>
  </conditionalFormatting>
  <conditionalFormatting sqref="I79:I82">
    <cfRule type="dataBar" priority="40">
      <dataBar>
        <cfvo type="min"/>
        <cfvo type="max"/>
        <color rgb="FFFFB628"/>
      </dataBar>
      <extLst>
        <ext xmlns:x14="http://schemas.microsoft.com/office/spreadsheetml/2009/9/main" uri="{B025F937-C7B1-47D3-B67F-A62EFF666E3E}">
          <x14:id>{EF0CFA6F-9181-492C-B2D7-92473EA6620A}</x14:id>
        </ext>
      </extLst>
    </cfRule>
  </conditionalFormatting>
  <conditionalFormatting sqref="I83:I84">
    <cfRule type="dataBar" priority="39">
      <dataBar>
        <cfvo type="min"/>
        <cfvo type="max"/>
        <color rgb="FF008AEF"/>
      </dataBar>
      <extLst>
        <ext xmlns:x14="http://schemas.microsoft.com/office/spreadsheetml/2009/9/main" uri="{B025F937-C7B1-47D3-B67F-A62EFF666E3E}">
          <x14:id>{8FA1E7C5-32C2-4185-9E26-25ACAB5321AE}</x14:id>
        </ext>
      </extLst>
    </cfRule>
  </conditionalFormatting>
  <conditionalFormatting sqref="V6:V11">
    <cfRule type="dataBar" priority="19">
      <dataBar>
        <cfvo type="min"/>
        <cfvo type="max"/>
        <color rgb="FF638EC6"/>
      </dataBar>
      <extLst>
        <ext xmlns:x14="http://schemas.microsoft.com/office/spreadsheetml/2009/9/main" uri="{B025F937-C7B1-47D3-B67F-A62EFF666E3E}">
          <x14:id>{72BE47F8-9F00-49F6-B2F3-05AAC3BA566D}</x14:id>
        </ext>
      </extLst>
    </cfRule>
  </conditionalFormatting>
  <conditionalFormatting sqref="V12:V16">
    <cfRule type="dataBar" priority="18">
      <dataBar>
        <cfvo type="min"/>
        <cfvo type="max"/>
        <color rgb="FF63C384"/>
      </dataBar>
      <extLst>
        <ext xmlns:x14="http://schemas.microsoft.com/office/spreadsheetml/2009/9/main" uri="{B025F937-C7B1-47D3-B67F-A62EFF666E3E}">
          <x14:id>{303072B0-586C-4572-8485-3F13AC70B30C}</x14:id>
        </ext>
      </extLst>
    </cfRule>
  </conditionalFormatting>
  <conditionalFormatting sqref="V17:V22">
    <cfRule type="dataBar" priority="17">
      <dataBar>
        <cfvo type="min"/>
        <cfvo type="max"/>
        <color rgb="FFFF555A"/>
      </dataBar>
      <extLst>
        <ext xmlns:x14="http://schemas.microsoft.com/office/spreadsheetml/2009/9/main" uri="{B025F937-C7B1-47D3-B67F-A62EFF666E3E}">
          <x14:id>{46002D12-2365-48B9-9D00-7F48A5F09A29}</x14:id>
        </ext>
      </extLst>
    </cfRule>
  </conditionalFormatting>
  <conditionalFormatting sqref="V23:V27">
    <cfRule type="dataBar" priority="16">
      <dataBar>
        <cfvo type="min"/>
        <cfvo type="max"/>
        <color rgb="FFFFB628"/>
      </dataBar>
      <extLst>
        <ext xmlns:x14="http://schemas.microsoft.com/office/spreadsheetml/2009/9/main" uri="{B025F937-C7B1-47D3-B67F-A62EFF666E3E}">
          <x14:id>{009B983E-1E60-42FC-B6B6-1B901544AC01}</x14:id>
        </ext>
      </extLst>
    </cfRule>
  </conditionalFormatting>
  <conditionalFormatting sqref="V28:V34">
    <cfRule type="dataBar" priority="15">
      <dataBar>
        <cfvo type="min"/>
        <cfvo type="max"/>
        <color rgb="FF008AEF"/>
      </dataBar>
      <extLst>
        <ext xmlns:x14="http://schemas.microsoft.com/office/spreadsheetml/2009/9/main" uri="{B025F937-C7B1-47D3-B67F-A62EFF666E3E}">
          <x14:id>{F2767AE9-85B9-4E26-A690-24DC4DDF91C7}</x14:id>
        </ext>
      </extLst>
    </cfRule>
  </conditionalFormatting>
  <conditionalFormatting sqref="T37:T38">
    <cfRule type="dataBar" priority="5">
      <dataBar>
        <cfvo type="min"/>
        <cfvo type="max"/>
        <color rgb="FF638EC6"/>
      </dataBar>
      <extLst>
        <ext xmlns:x14="http://schemas.microsoft.com/office/spreadsheetml/2009/9/main" uri="{B025F937-C7B1-47D3-B67F-A62EFF666E3E}">
          <x14:id>{25F616D0-F414-4A49-9871-399E0158F383}</x14:id>
        </ext>
      </extLst>
    </cfRule>
  </conditionalFormatting>
  <conditionalFormatting sqref="T39:T40">
    <cfRule type="dataBar" priority="4">
      <dataBar>
        <cfvo type="min"/>
        <cfvo type="max"/>
        <color rgb="FF63C384"/>
      </dataBar>
      <extLst>
        <ext xmlns:x14="http://schemas.microsoft.com/office/spreadsheetml/2009/9/main" uri="{B025F937-C7B1-47D3-B67F-A62EFF666E3E}">
          <x14:id>{06A1AF16-979C-457B-8537-C17EDE5BEC93}</x14:id>
        </ext>
      </extLst>
    </cfRule>
  </conditionalFormatting>
  <conditionalFormatting sqref="T41:T42">
    <cfRule type="dataBar" priority="3">
      <dataBar>
        <cfvo type="min"/>
        <cfvo type="max"/>
        <color rgb="FFFF555A"/>
      </dataBar>
      <extLst>
        <ext xmlns:x14="http://schemas.microsoft.com/office/spreadsheetml/2009/9/main" uri="{B025F937-C7B1-47D3-B67F-A62EFF666E3E}">
          <x14:id>{D75038B0-6303-4D92-8C7D-310DA4F7FF93}</x14:id>
        </ext>
      </extLst>
    </cfRule>
  </conditionalFormatting>
  <conditionalFormatting sqref="T43:T44">
    <cfRule type="dataBar" priority="2">
      <dataBar>
        <cfvo type="min"/>
        <cfvo type="max"/>
        <color rgb="FFFFB628"/>
      </dataBar>
      <extLst>
        <ext xmlns:x14="http://schemas.microsoft.com/office/spreadsheetml/2009/9/main" uri="{B025F937-C7B1-47D3-B67F-A62EFF666E3E}">
          <x14:id>{BBA9494C-A655-492D-B0D0-BB528A060792}</x14:id>
        </ext>
      </extLst>
    </cfRule>
  </conditionalFormatting>
  <conditionalFormatting sqref="T45:T46">
    <cfRule type="dataBar" priority="1">
      <dataBar>
        <cfvo type="min"/>
        <cfvo type="max"/>
        <color rgb="FF008AEF"/>
      </dataBar>
      <extLst>
        <ext xmlns:x14="http://schemas.microsoft.com/office/spreadsheetml/2009/9/main" uri="{B025F937-C7B1-47D3-B67F-A62EFF666E3E}">
          <x14:id>{7A5880AC-C136-4488-8A49-09BE9BAA1F8E}</x14:id>
        </ext>
      </extLst>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234BB39A-68E0-4CCC-9ED0-F30D7112FC2B}">
            <x14:dataBar minLength="0" maxLength="100" border="1" negativeBarBorderColorSameAsPositive="0">
              <x14:cfvo type="autoMin"/>
              <x14:cfvo type="autoMax"/>
              <x14:borderColor rgb="FF638EC6"/>
              <x14:negativeFillColor rgb="FFFF0000"/>
              <x14:negativeBorderColor rgb="FFFF0000"/>
              <x14:axisColor rgb="FF000000"/>
            </x14:dataBar>
          </x14:cfRule>
          <xm:sqref>K6:K18</xm:sqref>
        </x14:conditionalFormatting>
        <x14:conditionalFormatting xmlns:xm="http://schemas.microsoft.com/office/excel/2006/main">
          <x14:cfRule type="dataBar" id="{E9DA6256-2B63-432D-9B8F-8BFF2D41EC09}">
            <x14:dataBar minLength="0" maxLength="100" border="1" negativeBarBorderColorSameAsPositive="0">
              <x14:cfvo type="autoMin"/>
              <x14:cfvo type="autoMax"/>
              <x14:borderColor rgb="FF63C384"/>
              <x14:negativeFillColor rgb="FFFF0000"/>
              <x14:negativeBorderColor rgb="FFFF0000"/>
              <x14:axisColor rgb="FF000000"/>
            </x14:dataBar>
          </x14:cfRule>
          <xm:sqref>K19:K29</xm:sqref>
        </x14:conditionalFormatting>
        <x14:conditionalFormatting xmlns:xm="http://schemas.microsoft.com/office/excel/2006/main">
          <x14:cfRule type="dataBar" id="{F41D5289-1648-4364-AE3A-44D82797BADF}">
            <x14:dataBar minLength="0" maxLength="100" border="1" negativeBarBorderColorSameAsPositive="0">
              <x14:cfvo type="autoMin"/>
              <x14:cfvo type="autoMax"/>
              <x14:borderColor rgb="FFFF555A"/>
              <x14:negativeFillColor rgb="FFFF0000"/>
              <x14:negativeBorderColor rgb="FFFF0000"/>
              <x14:axisColor rgb="FF000000"/>
            </x14:dataBar>
          </x14:cfRule>
          <xm:sqref>K30:K42</xm:sqref>
        </x14:conditionalFormatting>
        <x14:conditionalFormatting xmlns:xm="http://schemas.microsoft.com/office/excel/2006/main">
          <x14:cfRule type="dataBar" id="{083A8E15-819B-41E3-AA24-B742BE8DB91B}">
            <x14:dataBar minLength="0" maxLength="100" border="1" negativeBarBorderColorSameAsPositive="0">
              <x14:cfvo type="autoMin"/>
              <x14:cfvo type="autoMax"/>
              <x14:borderColor rgb="FFFFB628"/>
              <x14:negativeFillColor rgb="FFFF0000"/>
              <x14:negativeBorderColor rgb="FFFF0000"/>
              <x14:axisColor rgb="FF000000"/>
            </x14:dataBar>
          </x14:cfRule>
          <xm:sqref>K43:K51</xm:sqref>
        </x14:conditionalFormatting>
        <x14:conditionalFormatting xmlns:xm="http://schemas.microsoft.com/office/excel/2006/main">
          <x14:cfRule type="dataBar" id="{A8F1C310-AD9D-46E1-8A95-8E64E76525EF}">
            <x14:dataBar minLength="0" maxLength="100" border="1" negativeBarBorderColorSameAsPositive="0">
              <x14:cfvo type="autoMin"/>
              <x14:cfvo type="autoMax"/>
              <x14:borderColor rgb="FF008AEF"/>
              <x14:negativeFillColor rgb="FFFF0000"/>
              <x14:negativeBorderColor rgb="FFFF0000"/>
              <x14:axisColor rgb="FF000000"/>
            </x14:dataBar>
          </x14:cfRule>
          <xm:sqref>K52:K63</xm:sqref>
        </x14:conditionalFormatting>
        <x14:conditionalFormatting xmlns:xm="http://schemas.microsoft.com/office/excel/2006/main">
          <x14:cfRule type="dataBar" id="{452B78CE-89BA-4E39-85C9-D2ABBF0653DA}">
            <x14:dataBar minLength="0" maxLength="100" border="1" negativeBarBorderColorSameAsPositive="0">
              <x14:cfvo type="autoMin"/>
              <x14:cfvo type="autoMax"/>
              <x14:borderColor rgb="FF638EC6"/>
              <x14:negativeFillColor rgb="FFFF0000"/>
              <x14:negativeBorderColor rgb="FFFF0000"/>
              <x14:axisColor rgb="FF000000"/>
            </x14:dataBar>
          </x14:cfRule>
          <xm:sqref>I66:I69</xm:sqref>
        </x14:conditionalFormatting>
        <x14:conditionalFormatting xmlns:xm="http://schemas.microsoft.com/office/excel/2006/main">
          <x14:cfRule type="dataBar" id="{A7EB9110-C4EB-4350-A17F-3770BDD2F87C}">
            <x14:dataBar minLength="0" maxLength="100" border="1" negativeBarBorderColorSameAsPositive="0">
              <x14:cfvo type="autoMin"/>
              <x14:cfvo type="autoMax"/>
              <x14:borderColor rgb="FF63C384"/>
              <x14:negativeFillColor rgb="FFFF0000"/>
              <x14:negativeBorderColor rgb="FFFF0000"/>
              <x14:axisColor rgb="FF000000"/>
            </x14:dataBar>
          </x14:cfRule>
          <xm:sqref>I70:I74</xm:sqref>
        </x14:conditionalFormatting>
        <x14:conditionalFormatting xmlns:xm="http://schemas.microsoft.com/office/excel/2006/main">
          <x14:cfRule type="dataBar" id="{CA3AB239-4129-4287-911F-B1718C67F86E}">
            <x14:dataBar minLength="0" maxLength="100" border="1" negativeBarBorderColorSameAsPositive="0">
              <x14:cfvo type="autoMin"/>
              <x14:cfvo type="autoMax"/>
              <x14:borderColor rgb="FFFF555A"/>
              <x14:negativeFillColor rgb="FFFF0000"/>
              <x14:negativeBorderColor rgb="FFFF0000"/>
              <x14:axisColor rgb="FF000000"/>
            </x14:dataBar>
          </x14:cfRule>
          <xm:sqref>I75:I78</xm:sqref>
        </x14:conditionalFormatting>
        <x14:conditionalFormatting xmlns:xm="http://schemas.microsoft.com/office/excel/2006/main">
          <x14:cfRule type="dataBar" id="{EF0CFA6F-9181-492C-B2D7-92473EA6620A}">
            <x14:dataBar minLength="0" maxLength="100" border="1" negativeBarBorderColorSameAsPositive="0">
              <x14:cfvo type="autoMin"/>
              <x14:cfvo type="autoMax"/>
              <x14:borderColor rgb="FFFFB628"/>
              <x14:negativeFillColor rgb="FFFF0000"/>
              <x14:negativeBorderColor rgb="FFFF0000"/>
              <x14:axisColor rgb="FF000000"/>
            </x14:dataBar>
          </x14:cfRule>
          <xm:sqref>I79:I82</xm:sqref>
        </x14:conditionalFormatting>
        <x14:conditionalFormatting xmlns:xm="http://schemas.microsoft.com/office/excel/2006/main">
          <x14:cfRule type="dataBar" id="{8FA1E7C5-32C2-4185-9E26-25ACAB5321AE}">
            <x14:dataBar minLength="0" maxLength="100" border="1" negativeBarBorderColorSameAsPositive="0">
              <x14:cfvo type="autoMin"/>
              <x14:cfvo type="autoMax"/>
              <x14:borderColor rgb="FF008AEF"/>
              <x14:negativeFillColor rgb="FFFF0000"/>
              <x14:negativeBorderColor rgb="FFFF0000"/>
              <x14:axisColor rgb="FF000000"/>
            </x14:dataBar>
          </x14:cfRule>
          <xm:sqref>I83:I84</xm:sqref>
        </x14:conditionalFormatting>
        <x14:conditionalFormatting xmlns:xm="http://schemas.microsoft.com/office/excel/2006/main">
          <x14:cfRule type="dataBar" id="{72BE47F8-9F00-49F6-B2F3-05AAC3BA566D}">
            <x14:dataBar minLength="0" maxLength="100" border="1" negativeBarBorderColorSameAsPositive="0">
              <x14:cfvo type="autoMin"/>
              <x14:cfvo type="autoMax"/>
              <x14:borderColor rgb="FF638EC6"/>
              <x14:negativeFillColor rgb="FFFF0000"/>
              <x14:negativeBorderColor rgb="FFFF0000"/>
              <x14:axisColor rgb="FF000000"/>
            </x14:dataBar>
          </x14:cfRule>
          <xm:sqref>V6:V11</xm:sqref>
        </x14:conditionalFormatting>
        <x14:conditionalFormatting xmlns:xm="http://schemas.microsoft.com/office/excel/2006/main">
          <x14:cfRule type="dataBar" id="{303072B0-586C-4572-8485-3F13AC70B30C}">
            <x14:dataBar minLength="0" maxLength="100" border="1" negativeBarBorderColorSameAsPositive="0">
              <x14:cfvo type="autoMin"/>
              <x14:cfvo type="autoMax"/>
              <x14:borderColor rgb="FF63C384"/>
              <x14:negativeFillColor rgb="FFFF0000"/>
              <x14:negativeBorderColor rgb="FFFF0000"/>
              <x14:axisColor rgb="FF000000"/>
            </x14:dataBar>
          </x14:cfRule>
          <xm:sqref>V12:V16</xm:sqref>
        </x14:conditionalFormatting>
        <x14:conditionalFormatting xmlns:xm="http://schemas.microsoft.com/office/excel/2006/main">
          <x14:cfRule type="dataBar" id="{46002D12-2365-48B9-9D00-7F48A5F09A29}">
            <x14:dataBar minLength="0" maxLength="100" border="1" negativeBarBorderColorSameAsPositive="0">
              <x14:cfvo type="autoMin"/>
              <x14:cfvo type="autoMax"/>
              <x14:borderColor rgb="FFFF555A"/>
              <x14:negativeFillColor rgb="FFFF0000"/>
              <x14:negativeBorderColor rgb="FFFF0000"/>
              <x14:axisColor rgb="FF000000"/>
            </x14:dataBar>
          </x14:cfRule>
          <xm:sqref>V17:V22</xm:sqref>
        </x14:conditionalFormatting>
        <x14:conditionalFormatting xmlns:xm="http://schemas.microsoft.com/office/excel/2006/main">
          <x14:cfRule type="dataBar" id="{009B983E-1E60-42FC-B6B6-1B901544AC01}">
            <x14:dataBar minLength="0" maxLength="100" border="1" negativeBarBorderColorSameAsPositive="0">
              <x14:cfvo type="autoMin"/>
              <x14:cfvo type="autoMax"/>
              <x14:borderColor rgb="FFFFB628"/>
              <x14:negativeFillColor rgb="FFFF0000"/>
              <x14:negativeBorderColor rgb="FFFF0000"/>
              <x14:axisColor rgb="FF000000"/>
            </x14:dataBar>
          </x14:cfRule>
          <xm:sqref>V23:V27</xm:sqref>
        </x14:conditionalFormatting>
        <x14:conditionalFormatting xmlns:xm="http://schemas.microsoft.com/office/excel/2006/main">
          <x14:cfRule type="dataBar" id="{F2767AE9-85B9-4E26-A690-24DC4DDF91C7}">
            <x14:dataBar minLength="0" maxLength="100" border="1" negativeBarBorderColorSameAsPositive="0">
              <x14:cfvo type="autoMin"/>
              <x14:cfvo type="autoMax"/>
              <x14:borderColor rgb="FF008AEF"/>
              <x14:negativeFillColor rgb="FFFF0000"/>
              <x14:negativeBorderColor rgb="FFFF0000"/>
              <x14:axisColor rgb="FF000000"/>
            </x14:dataBar>
          </x14:cfRule>
          <xm:sqref>V28:V34</xm:sqref>
        </x14:conditionalFormatting>
        <x14:conditionalFormatting xmlns:xm="http://schemas.microsoft.com/office/excel/2006/main">
          <x14:cfRule type="dataBar" id="{25F616D0-F414-4A49-9871-399E0158F383}">
            <x14:dataBar minLength="0" maxLength="100" border="1" negativeBarBorderColorSameAsPositive="0">
              <x14:cfvo type="autoMin"/>
              <x14:cfvo type="autoMax"/>
              <x14:borderColor rgb="FF638EC6"/>
              <x14:negativeFillColor rgb="FFFF0000"/>
              <x14:negativeBorderColor rgb="FFFF0000"/>
              <x14:axisColor rgb="FF000000"/>
            </x14:dataBar>
          </x14:cfRule>
          <xm:sqref>T37:T38</xm:sqref>
        </x14:conditionalFormatting>
        <x14:conditionalFormatting xmlns:xm="http://schemas.microsoft.com/office/excel/2006/main">
          <x14:cfRule type="dataBar" id="{06A1AF16-979C-457B-8537-C17EDE5BEC93}">
            <x14:dataBar minLength="0" maxLength="100" border="1" negativeBarBorderColorSameAsPositive="0">
              <x14:cfvo type="autoMin"/>
              <x14:cfvo type="autoMax"/>
              <x14:borderColor rgb="FF63C384"/>
              <x14:negativeFillColor rgb="FFFF0000"/>
              <x14:negativeBorderColor rgb="FFFF0000"/>
              <x14:axisColor rgb="FF000000"/>
            </x14:dataBar>
          </x14:cfRule>
          <xm:sqref>T39:T40</xm:sqref>
        </x14:conditionalFormatting>
        <x14:conditionalFormatting xmlns:xm="http://schemas.microsoft.com/office/excel/2006/main">
          <x14:cfRule type="dataBar" id="{D75038B0-6303-4D92-8C7D-310DA4F7FF93}">
            <x14:dataBar minLength="0" maxLength="100" border="1" negativeBarBorderColorSameAsPositive="0">
              <x14:cfvo type="autoMin"/>
              <x14:cfvo type="autoMax"/>
              <x14:borderColor rgb="FFFF555A"/>
              <x14:negativeFillColor rgb="FFFF0000"/>
              <x14:negativeBorderColor rgb="FFFF0000"/>
              <x14:axisColor rgb="FF000000"/>
            </x14:dataBar>
          </x14:cfRule>
          <xm:sqref>T41:T42</xm:sqref>
        </x14:conditionalFormatting>
        <x14:conditionalFormatting xmlns:xm="http://schemas.microsoft.com/office/excel/2006/main">
          <x14:cfRule type="dataBar" id="{BBA9494C-A655-492D-B0D0-BB528A060792}">
            <x14:dataBar minLength="0" maxLength="100" border="1" negativeBarBorderColorSameAsPositive="0">
              <x14:cfvo type="autoMin"/>
              <x14:cfvo type="autoMax"/>
              <x14:borderColor rgb="FFFFB628"/>
              <x14:negativeFillColor rgb="FFFF0000"/>
              <x14:negativeBorderColor rgb="FFFF0000"/>
              <x14:axisColor rgb="FF000000"/>
            </x14:dataBar>
          </x14:cfRule>
          <xm:sqref>T43:T44</xm:sqref>
        </x14:conditionalFormatting>
        <x14:conditionalFormatting xmlns:xm="http://schemas.microsoft.com/office/excel/2006/main">
          <x14:cfRule type="dataBar" id="{7A5880AC-C136-4488-8A49-09BE9BAA1F8E}">
            <x14:dataBar minLength="0" maxLength="100" border="1" negativeBarBorderColorSameAsPositive="0">
              <x14:cfvo type="autoMin"/>
              <x14:cfvo type="autoMax"/>
              <x14:borderColor rgb="FF008AEF"/>
              <x14:negativeFillColor rgb="FFFF0000"/>
              <x14:negativeBorderColor rgb="FFFF0000"/>
              <x14:axisColor rgb="FF000000"/>
            </x14:dataBar>
          </x14:cfRule>
          <xm:sqref>T45:T46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58"/>
  <sheetViews>
    <sheetView showGridLines="0" workbookViewId="0"/>
  </sheetViews>
  <sheetFormatPr defaultRowHeight="15" x14ac:dyDescent="0.25"/>
  <cols>
    <col min="1" max="1" width="2.85546875" customWidth="1"/>
    <col min="2" max="2" width="28.42578125" bestFit="1" customWidth="1"/>
    <col min="3" max="3" width="31.42578125" customWidth="1"/>
    <col min="4" max="4" width="28.42578125" bestFit="1" customWidth="1"/>
    <col min="5" max="5" width="29.140625" customWidth="1"/>
    <col min="6" max="6" width="25.140625" bestFit="1" customWidth="1"/>
    <col min="7" max="7" width="28.42578125" customWidth="1"/>
  </cols>
  <sheetData>
    <row r="2" spans="2:7" ht="21" x14ac:dyDescent="0.35">
      <c r="B2" s="69" t="s">
        <v>741</v>
      </c>
    </row>
    <row r="3" spans="2:7" ht="16.5" thickBot="1" x14ac:dyDescent="0.3">
      <c r="B3" s="380" t="s">
        <v>1</v>
      </c>
      <c r="C3" s="380"/>
      <c r="D3" s="380"/>
      <c r="E3" s="380"/>
      <c r="F3" s="380"/>
      <c r="G3" s="380"/>
    </row>
    <row r="4" spans="2:7" ht="16.5" thickTop="1" thickBot="1" x14ac:dyDescent="0.3">
      <c r="B4" s="185" t="s">
        <v>55</v>
      </c>
      <c r="C4" s="186" t="s">
        <v>42</v>
      </c>
      <c r="D4" s="186" t="s">
        <v>23</v>
      </c>
      <c r="E4" s="186" t="s">
        <v>29</v>
      </c>
      <c r="F4" s="186" t="s">
        <v>54</v>
      </c>
      <c r="G4" s="187" t="s">
        <v>56</v>
      </c>
    </row>
    <row r="5" spans="2:7" ht="25.5" x14ac:dyDescent="0.25">
      <c r="B5" s="191" t="s">
        <v>686</v>
      </c>
      <c r="C5" s="192" t="s">
        <v>688</v>
      </c>
      <c r="D5" s="192" t="s">
        <v>690</v>
      </c>
      <c r="E5" s="192" t="s">
        <v>694</v>
      </c>
      <c r="F5" s="192" t="s">
        <v>699</v>
      </c>
      <c r="G5" s="193" t="s">
        <v>704</v>
      </c>
    </row>
    <row r="6" spans="2:7" ht="25.5" x14ac:dyDescent="0.25">
      <c r="B6" s="194" t="s">
        <v>684</v>
      </c>
      <c r="C6" s="195" t="s">
        <v>727</v>
      </c>
      <c r="D6" s="195" t="s">
        <v>689</v>
      </c>
      <c r="E6" s="195" t="s">
        <v>695</v>
      </c>
      <c r="F6" s="195" t="s">
        <v>700</v>
      </c>
      <c r="G6" s="202" t="s">
        <v>729</v>
      </c>
    </row>
    <row r="7" spans="2:7" ht="25.5" x14ac:dyDescent="0.25">
      <c r="B7" s="194" t="s">
        <v>685</v>
      </c>
      <c r="C7" s="195" t="s">
        <v>707</v>
      </c>
      <c r="D7" s="195" t="s">
        <v>691</v>
      </c>
      <c r="E7" s="195" t="s">
        <v>697</v>
      </c>
      <c r="F7" s="195" t="s">
        <v>701</v>
      </c>
      <c r="G7" s="196" t="s">
        <v>705</v>
      </c>
    </row>
    <row r="8" spans="2:7" ht="25.5" x14ac:dyDescent="0.25">
      <c r="B8" s="194" t="s">
        <v>713</v>
      </c>
      <c r="C8" s="195" t="s">
        <v>709</v>
      </c>
      <c r="D8" s="195" t="s">
        <v>692</v>
      </c>
      <c r="E8" s="195" t="s">
        <v>696</v>
      </c>
      <c r="F8" s="195" t="s">
        <v>702</v>
      </c>
      <c r="G8" s="196" t="s">
        <v>706</v>
      </c>
    </row>
    <row r="9" spans="2:7" ht="26.25" thickBot="1" x14ac:dyDescent="0.3">
      <c r="B9" s="197" t="s">
        <v>687</v>
      </c>
      <c r="C9" s="198" t="s">
        <v>708</v>
      </c>
      <c r="D9" s="198" t="s">
        <v>693</v>
      </c>
      <c r="E9" s="198" t="s">
        <v>698</v>
      </c>
      <c r="F9" s="198" t="s">
        <v>703</v>
      </c>
      <c r="G9" s="204" t="s">
        <v>809</v>
      </c>
    </row>
    <row r="10" spans="2:7" ht="15.75" thickTop="1" x14ac:dyDescent="0.25"/>
    <row r="11" spans="2:7" ht="16.5" thickBot="1" x14ac:dyDescent="0.3">
      <c r="B11" s="379" t="s">
        <v>23</v>
      </c>
      <c r="C11" s="379"/>
      <c r="D11" s="379"/>
      <c r="E11" s="379"/>
      <c r="F11" s="379"/>
      <c r="G11" s="379"/>
    </row>
    <row r="12" spans="2:7" ht="16.5" thickTop="1" thickBot="1" x14ac:dyDescent="0.3">
      <c r="B12" s="188" t="s">
        <v>55</v>
      </c>
      <c r="C12" s="186" t="s">
        <v>42</v>
      </c>
      <c r="D12" s="189" t="s">
        <v>1</v>
      </c>
      <c r="E12" s="186" t="s">
        <v>29</v>
      </c>
      <c r="F12" s="186" t="s">
        <v>54</v>
      </c>
      <c r="G12" s="190" t="s">
        <v>56</v>
      </c>
    </row>
    <row r="13" spans="2:7" ht="25.5" x14ac:dyDescent="0.25">
      <c r="B13" s="199" t="s">
        <v>686</v>
      </c>
      <c r="C13" s="192" t="s">
        <v>716</v>
      </c>
      <c r="D13" s="192" t="s">
        <v>710</v>
      </c>
      <c r="E13" s="192" t="s">
        <v>695</v>
      </c>
      <c r="F13" s="192" t="s">
        <v>699</v>
      </c>
      <c r="G13" s="200" t="s">
        <v>729</v>
      </c>
    </row>
    <row r="14" spans="2:7" ht="25.5" x14ac:dyDescent="0.25">
      <c r="B14" s="201" t="s">
        <v>685</v>
      </c>
      <c r="C14" s="195" t="s">
        <v>718</v>
      </c>
      <c r="D14" s="195" t="s">
        <v>711</v>
      </c>
      <c r="E14" s="195" t="s">
        <v>694</v>
      </c>
      <c r="F14" s="195" t="s">
        <v>701</v>
      </c>
      <c r="G14" s="202" t="s">
        <v>721</v>
      </c>
    </row>
    <row r="15" spans="2:7" ht="25.5" x14ac:dyDescent="0.25">
      <c r="B15" s="201" t="s">
        <v>713</v>
      </c>
      <c r="C15" s="195" t="s">
        <v>727</v>
      </c>
      <c r="D15" s="195" t="s">
        <v>728</v>
      </c>
      <c r="E15" s="195" t="s">
        <v>698</v>
      </c>
      <c r="F15" s="195" t="s">
        <v>703</v>
      </c>
      <c r="G15" s="202" t="s">
        <v>705</v>
      </c>
    </row>
    <row r="16" spans="2:7" ht="25.5" x14ac:dyDescent="0.25">
      <c r="B16" s="201" t="s">
        <v>714</v>
      </c>
      <c r="C16" s="195" t="s">
        <v>688</v>
      </c>
      <c r="D16" s="195" t="s">
        <v>712</v>
      </c>
      <c r="E16" s="195" t="s">
        <v>696</v>
      </c>
      <c r="F16" s="195" t="s">
        <v>720</v>
      </c>
      <c r="G16" s="202" t="s">
        <v>706</v>
      </c>
    </row>
    <row r="17" spans="2:7" ht="26.25" thickBot="1" x14ac:dyDescent="0.3">
      <c r="B17" s="203" t="s">
        <v>715</v>
      </c>
      <c r="C17" s="198" t="s">
        <v>717</v>
      </c>
      <c r="D17" s="198" t="s">
        <v>719</v>
      </c>
      <c r="E17" s="198" t="s">
        <v>697</v>
      </c>
      <c r="F17" s="198" t="s">
        <v>700</v>
      </c>
      <c r="G17" s="204" t="s">
        <v>722</v>
      </c>
    </row>
    <row r="18" spans="2:7" ht="15.75" thickTop="1" x14ac:dyDescent="0.25"/>
    <row r="19" spans="2:7" ht="16.5" thickBot="1" x14ac:dyDescent="0.3">
      <c r="B19" s="379" t="s">
        <v>29</v>
      </c>
      <c r="C19" s="379"/>
      <c r="D19" s="379"/>
      <c r="E19" s="379"/>
      <c r="F19" s="379"/>
      <c r="G19" s="379"/>
    </row>
    <row r="20" spans="2:7" ht="16.5" thickTop="1" thickBot="1" x14ac:dyDescent="0.3">
      <c r="B20" s="188" t="s">
        <v>55</v>
      </c>
      <c r="C20" s="186" t="s">
        <v>42</v>
      </c>
      <c r="D20" s="189" t="s">
        <v>1</v>
      </c>
      <c r="E20" s="186" t="s">
        <v>23</v>
      </c>
      <c r="F20" s="186" t="s">
        <v>54</v>
      </c>
      <c r="G20" s="190" t="s">
        <v>56</v>
      </c>
    </row>
    <row r="21" spans="2:7" ht="25.5" x14ac:dyDescent="0.25">
      <c r="B21" s="199" t="s">
        <v>723</v>
      </c>
      <c r="C21" s="192" t="s">
        <v>688</v>
      </c>
      <c r="D21" s="192" t="s">
        <v>736</v>
      </c>
      <c r="E21" s="192" t="s">
        <v>731</v>
      </c>
      <c r="F21" s="192" t="s">
        <v>699</v>
      </c>
      <c r="G21" s="200" t="s">
        <v>705</v>
      </c>
    </row>
    <row r="22" spans="2:7" ht="25.5" x14ac:dyDescent="0.25">
      <c r="B22" s="201" t="s">
        <v>724</v>
      </c>
      <c r="C22" s="195" t="s">
        <v>727</v>
      </c>
      <c r="D22" s="195" t="s">
        <v>710</v>
      </c>
      <c r="E22" s="195" t="s">
        <v>693</v>
      </c>
      <c r="F22" s="195" t="s">
        <v>734</v>
      </c>
      <c r="G22" s="202" t="s">
        <v>706</v>
      </c>
    </row>
    <row r="23" spans="2:7" ht="25.5" x14ac:dyDescent="0.25">
      <c r="B23" s="201" t="s">
        <v>685</v>
      </c>
      <c r="C23" s="195" t="s">
        <v>725</v>
      </c>
      <c r="D23" s="195" t="s">
        <v>712</v>
      </c>
      <c r="E23" s="195" t="s">
        <v>690</v>
      </c>
      <c r="F23" s="195" t="s">
        <v>733</v>
      </c>
      <c r="G23" s="202" t="s">
        <v>735</v>
      </c>
    </row>
    <row r="24" spans="2:7" ht="25.5" x14ac:dyDescent="0.25">
      <c r="B24" s="201" t="s">
        <v>714</v>
      </c>
      <c r="C24" s="195" t="s">
        <v>716</v>
      </c>
      <c r="D24" s="195" t="s">
        <v>730</v>
      </c>
      <c r="E24" s="195" t="s">
        <v>689</v>
      </c>
      <c r="F24" s="195" t="s">
        <v>700</v>
      </c>
      <c r="G24" s="202" t="s">
        <v>729</v>
      </c>
    </row>
    <row r="25" spans="2:7" ht="26.25" thickBot="1" x14ac:dyDescent="0.3">
      <c r="B25" s="203" t="s">
        <v>687</v>
      </c>
      <c r="C25" s="198" t="s">
        <v>726</v>
      </c>
      <c r="D25" s="198" t="s">
        <v>711</v>
      </c>
      <c r="E25" s="198" t="s">
        <v>732</v>
      </c>
      <c r="F25" s="198" t="s">
        <v>702</v>
      </c>
      <c r="G25" s="204" t="s">
        <v>722</v>
      </c>
    </row>
    <row r="26" spans="2:7" ht="15.75" thickTop="1" x14ac:dyDescent="0.25"/>
    <row r="27" spans="2:7" ht="16.5" thickBot="1" x14ac:dyDescent="0.3">
      <c r="B27" s="379" t="s">
        <v>42</v>
      </c>
      <c r="C27" s="379"/>
      <c r="D27" s="379"/>
      <c r="E27" s="379"/>
      <c r="F27" s="379"/>
      <c r="G27" s="379"/>
    </row>
    <row r="28" spans="2:7" ht="16.5" thickTop="1" thickBot="1" x14ac:dyDescent="0.3">
      <c r="B28" s="188" t="s">
        <v>55</v>
      </c>
      <c r="C28" s="186" t="s">
        <v>29</v>
      </c>
      <c r="D28" s="189" t="s">
        <v>1</v>
      </c>
      <c r="E28" s="186" t="s">
        <v>23</v>
      </c>
      <c r="F28" s="186" t="s">
        <v>54</v>
      </c>
      <c r="G28" s="190" t="s">
        <v>56</v>
      </c>
    </row>
    <row r="29" spans="2:7" ht="25.5" x14ac:dyDescent="0.25">
      <c r="B29" s="199" t="s">
        <v>686</v>
      </c>
      <c r="C29" s="192" t="s">
        <v>695</v>
      </c>
      <c r="D29" s="192" t="s">
        <v>736</v>
      </c>
      <c r="E29" s="192" t="s">
        <v>691</v>
      </c>
      <c r="F29" s="192" t="s">
        <v>700</v>
      </c>
      <c r="G29" s="200" t="s">
        <v>739</v>
      </c>
    </row>
    <row r="30" spans="2:7" ht="25.5" x14ac:dyDescent="0.25">
      <c r="B30" s="201" t="s">
        <v>685</v>
      </c>
      <c r="C30" s="195" t="s">
        <v>698</v>
      </c>
      <c r="D30" s="195" t="s">
        <v>710</v>
      </c>
      <c r="E30" s="195" t="s">
        <v>689</v>
      </c>
      <c r="F30" s="195" t="s">
        <v>699</v>
      </c>
      <c r="G30" s="202" t="s">
        <v>729</v>
      </c>
    </row>
    <row r="31" spans="2:7" ht="25.5" x14ac:dyDescent="0.25">
      <c r="B31" s="201" t="s">
        <v>714</v>
      </c>
      <c r="C31" s="195" t="s">
        <v>694</v>
      </c>
      <c r="D31" s="195" t="s">
        <v>711</v>
      </c>
      <c r="E31" s="195" t="s">
        <v>731</v>
      </c>
      <c r="F31" s="195" t="s">
        <v>701</v>
      </c>
      <c r="G31" s="202" t="s">
        <v>740</v>
      </c>
    </row>
    <row r="32" spans="2:7" ht="25.5" x14ac:dyDescent="0.25">
      <c r="B32" s="201" t="s">
        <v>687</v>
      </c>
      <c r="C32" s="195" t="s">
        <v>697</v>
      </c>
      <c r="D32" s="195" t="s">
        <v>719</v>
      </c>
      <c r="E32" s="195" t="s">
        <v>693</v>
      </c>
      <c r="F32" s="195" t="s">
        <v>703</v>
      </c>
      <c r="G32" s="202" t="s">
        <v>704</v>
      </c>
    </row>
    <row r="33" spans="2:7" ht="26.25" thickBot="1" x14ac:dyDescent="0.3">
      <c r="B33" s="203" t="s">
        <v>713</v>
      </c>
      <c r="C33" s="198" t="s">
        <v>696</v>
      </c>
      <c r="D33" s="198" t="s">
        <v>737</v>
      </c>
      <c r="E33" s="198" t="s">
        <v>738</v>
      </c>
      <c r="F33" s="198" t="s">
        <v>720</v>
      </c>
      <c r="G33" s="204" t="s">
        <v>809</v>
      </c>
    </row>
    <row r="34" spans="2:7" ht="15.75" thickTop="1" x14ac:dyDescent="0.25"/>
    <row r="35" spans="2:7" ht="16.5" thickBot="1" x14ac:dyDescent="0.3">
      <c r="B35" s="379" t="s">
        <v>54</v>
      </c>
      <c r="C35" s="379"/>
      <c r="D35" s="379"/>
      <c r="E35" s="379"/>
      <c r="F35" s="379"/>
      <c r="G35" s="379"/>
    </row>
    <row r="36" spans="2:7" ht="16.5" thickTop="1" thickBot="1" x14ac:dyDescent="0.3">
      <c r="B36" s="188" t="s">
        <v>55</v>
      </c>
      <c r="C36" s="186" t="s">
        <v>29</v>
      </c>
      <c r="D36" s="189" t="s">
        <v>1</v>
      </c>
      <c r="E36" s="186" t="s">
        <v>23</v>
      </c>
      <c r="F36" s="186" t="s">
        <v>42</v>
      </c>
      <c r="G36" s="190" t="s">
        <v>56</v>
      </c>
    </row>
    <row r="37" spans="2:7" ht="25.5" x14ac:dyDescent="0.25">
      <c r="B37" s="199" t="s">
        <v>723</v>
      </c>
      <c r="C37" s="192" t="s">
        <v>801</v>
      </c>
      <c r="D37" s="195" t="s">
        <v>711</v>
      </c>
      <c r="E37" s="192" t="s">
        <v>731</v>
      </c>
      <c r="F37" s="192" t="s">
        <v>688</v>
      </c>
      <c r="G37" s="193" t="s">
        <v>704</v>
      </c>
    </row>
    <row r="38" spans="2:7" ht="25.5" x14ac:dyDescent="0.25">
      <c r="B38" s="201" t="s">
        <v>800</v>
      </c>
      <c r="C38" s="195" t="s">
        <v>802</v>
      </c>
      <c r="D38" s="296" t="s">
        <v>710</v>
      </c>
      <c r="E38" s="195" t="s">
        <v>805</v>
      </c>
      <c r="F38" s="195" t="s">
        <v>727</v>
      </c>
      <c r="G38" s="202" t="s">
        <v>729</v>
      </c>
    </row>
    <row r="39" spans="2:7" ht="25.5" x14ac:dyDescent="0.25">
      <c r="B39" s="201" t="s">
        <v>684</v>
      </c>
      <c r="C39" s="195" t="s">
        <v>811</v>
      </c>
      <c r="D39" s="195" t="s">
        <v>736</v>
      </c>
      <c r="E39" s="195" t="s">
        <v>689</v>
      </c>
      <c r="F39" s="195" t="s">
        <v>806</v>
      </c>
      <c r="G39" s="202" t="s">
        <v>808</v>
      </c>
    </row>
    <row r="40" spans="2:7" ht="25.5" x14ac:dyDescent="0.25">
      <c r="B40" s="201" t="s">
        <v>714</v>
      </c>
      <c r="C40" s="195" t="s">
        <v>698</v>
      </c>
      <c r="D40" s="296" t="s">
        <v>712</v>
      </c>
      <c r="E40" s="296" t="s">
        <v>690</v>
      </c>
      <c r="F40" s="296" t="s">
        <v>807</v>
      </c>
      <c r="G40" s="202" t="s">
        <v>706</v>
      </c>
    </row>
    <row r="41" spans="2:7" ht="25.5" customHeight="1" thickBot="1" x14ac:dyDescent="0.3">
      <c r="B41" s="203" t="s">
        <v>724</v>
      </c>
      <c r="C41" s="198" t="s">
        <v>804</v>
      </c>
      <c r="D41" s="198" t="s">
        <v>719</v>
      </c>
      <c r="E41" s="198" t="s">
        <v>693</v>
      </c>
      <c r="F41" s="198" t="s">
        <v>803</v>
      </c>
      <c r="G41" s="204" t="s">
        <v>809</v>
      </c>
    </row>
    <row r="42" spans="2:7" ht="15.75" thickTop="1" x14ac:dyDescent="0.25"/>
    <row r="43" spans="2:7" ht="16.5" thickBot="1" x14ac:dyDescent="0.3">
      <c r="B43" s="379" t="s">
        <v>55</v>
      </c>
      <c r="C43" s="379"/>
      <c r="D43" s="379"/>
      <c r="E43" s="379"/>
      <c r="F43" s="379"/>
      <c r="G43" s="379"/>
    </row>
    <row r="44" spans="2:7" ht="16.5" thickTop="1" thickBot="1" x14ac:dyDescent="0.3">
      <c r="B44" s="188" t="s">
        <v>54</v>
      </c>
      <c r="C44" s="186" t="s">
        <v>29</v>
      </c>
      <c r="D44" s="189" t="s">
        <v>1</v>
      </c>
      <c r="E44" s="186" t="s">
        <v>23</v>
      </c>
      <c r="F44" s="186" t="s">
        <v>42</v>
      </c>
      <c r="G44" s="190" t="s">
        <v>56</v>
      </c>
    </row>
    <row r="45" spans="2:7" ht="25.5" x14ac:dyDescent="0.25">
      <c r="B45" s="201" t="s">
        <v>734</v>
      </c>
      <c r="C45" s="195" t="s">
        <v>802</v>
      </c>
      <c r="D45" s="192" t="s">
        <v>736</v>
      </c>
      <c r="E45" s="195" t="s">
        <v>689</v>
      </c>
      <c r="F45" s="296" t="s">
        <v>716</v>
      </c>
      <c r="G45" s="202" t="s">
        <v>808</v>
      </c>
    </row>
    <row r="46" spans="2:7" ht="25.5" x14ac:dyDescent="0.25">
      <c r="B46" s="201" t="s">
        <v>699</v>
      </c>
      <c r="C46" s="195" t="s">
        <v>811</v>
      </c>
      <c r="D46" s="296" t="s">
        <v>710</v>
      </c>
      <c r="E46" s="296" t="s">
        <v>690</v>
      </c>
      <c r="F46" s="195" t="s">
        <v>727</v>
      </c>
      <c r="G46" s="202" t="s">
        <v>704</v>
      </c>
    </row>
    <row r="47" spans="2:7" ht="25.5" x14ac:dyDescent="0.25">
      <c r="B47" s="201" t="s">
        <v>700</v>
      </c>
      <c r="C47" s="195" t="s">
        <v>694</v>
      </c>
      <c r="D47" s="296" t="s">
        <v>712</v>
      </c>
      <c r="E47" s="195" t="s">
        <v>693</v>
      </c>
      <c r="F47" s="195" t="s">
        <v>803</v>
      </c>
      <c r="G47" s="202" t="s">
        <v>729</v>
      </c>
    </row>
    <row r="48" spans="2:7" ht="25.5" x14ac:dyDescent="0.25">
      <c r="B48" s="201" t="s">
        <v>733</v>
      </c>
      <c r="C48" s="195" t="s">
        <v>695</v>
      </c>
      <c r="D48" s="195" t="s">
        <v>711</v>
      </c>
      <c r="E48" s="296" t="s">
        <v>812</v>
      </c>
      <c r="F48" s="195" t="s">
        <v>688</v>
      </c>
      <c r="G48" s="202" t="s">
        <v>706</v>
      </c>
    </row>
    <row r="49" spans="2:7" ht="26.25" thickBot="1" x14ac:dyDescent="0.3">
      <c r="B49" s="203" t="s">
        <v>810</v>
      </c>
      <c r="C49" s="198" t="s">
        <v>804</v>
      </c>
      <c r="D49" s="198" t="s">
        <v>719</v>
      </c>
      <c r="E49" s="198" t="s">
        <v>813</v>
      </c>
      <c r="F49" s="198" t="s">
        <v>807</v>
      </c>
      <c r="G49" s="204" t="s">
        <v>721</v>
      </c>
    </row>
    <row r="50" spans="2:7" ht="15.75" thickTop="1" x14ac:dyDescent="0.25"/>
    <row r="51" spans="2:7" ht="16.5" thickBot="1" x14ac:dyDescent="0.3">
      <c r="B51" s="379" t="s">
        <v>56</v>
      </c>
      <c r="C51" s="379"/>
      <c r="D51" s="379"/>
      <c r="E51" s="379"/>
      <c r="F51" s="379"/>
      <c r="G51" s="379"/>
    </row>
    <row r="52" spans="2:7" ht="16.5" thickTop="1" thickBot="1" x14ac:dyDescent="0.3">
      <c r="B52" s="188" t="s">
        <v>54</v>
      </c>
      <c r="C52" s="186" t="s">
        <v>29</v>
      </c>
      <c r="D52" s="189" t="s">
        <v>1</v>
      </c>
      <c r="E52" s="186" t="s">
        <v>23</v>
      </c>
      <c r="F52" s="186" t="s">
        <v>42</v>
      </c>
      <c r="G52" s="300" t="s">
        <v>55</v>
      </c>
    </row>
    <row r="53" spans="2:7" ht="25.5" x14ac:dyDescent="0.25">
      <c r="B53" s="201" t="s">
        <v>700</v>
      </c>
      <c r="C53" s="195" t="s">
        <v>694</v>
      </c>
      <c r="D53" s="296" t="s">
        <v>710</v>
      </c>
      <c r="E53" s="195" t="s">
        <v>692</v>
      </c>
      <c r="F53" s="297" t="s">
        <v>688</v>
      </c>
      <c r="G53" s="200" t="s">
        <v>686</v>
      </c>
    </row>
    <row r="54" spans="2:7" ht="25.5" x14ac:dyDescent="0.25">
      <c r="B54" s="201" t="s">
        <v>703</v>
      </c>
      <c r="C54" s="195" t="s">
        <v>698</v>
      </c>
      <c r="D54" s="195" t="s">
        <v>736</v>
      </c>
      <c r="E54" s="296" t="s">
        <v>812</v>
      </c>
      <c r="F54" s="298" t="s">
        <v>707</v>
      </c>
      <c r="G54" s="202" t="s">
        <v>713</v>
      </c>
    </row>
    <row r="55" spans="2:7" ht="25.5" x14ac:dyDescent="0.25">
      <c r="B55" s="201" t="s">
        <v>702</v>
      </c>
      <c r="C55" s="195" t="s">
        <v>697</v>
      </c>
      <c r="D55" s="296" t="s">
        <v>730</v>
      </c>
      <c r="E55" s="195" t="s">
        <v>827</v>
      </c>
      <c r="F55" s="298" t="s">
        <v>727</v>
      </c>
      <c r="G55" s="202" t="s">
        <v>828</v>
      </c>
    </row>
    <row r="56" spans="2:7" ht="26.25" customHeight="1" x14ac:dyDescent="0.25">
      <c r="B56" s="201" t="s">
        <v>824</v>
      </c>
      <c r="C56" s="296" t="s">
        <v>826</v>
      </c>
      <c r="D56" s="296" t="s">
        <v>712</v>
      </c>
      <c r="E56" s="296" t="s">
        <v>731</v>
      </c>
      <c r="F56" s="298" t="s">
        <v>725</v>
      </c>
      <c r="G56" s="202" t="s">
        <v>687</v>
      </c>
    </row>
    <row r="57" spans="2:7" ht="26.25" thickBot="1" x14ac:dyDescent="0.3">
      <c r="B57" s="203" t="s">
        <v>825</v>
      </c>
      <c r="C57" s="198" t="s">
        <v>801</v>
      </c>
      <c r="D57" s="198" t="s">
        <v>728</v>
      </c>
      <c r="E57" s="198" t="s">
        <v>689</v>
      </c>
      <c r="F57" s="299" t="s">
        <v>807</v>
      </c>
      <c r="G57" s="204" t="s">
        <v>800</v>
      </c>
    </row>
    <row r="58" spans="2:7" ht="15.75" thickTop="1" x14ac:dyDescent="0.25"/>
  </sheetData>
  <mergeCells count="7">
    <mergeCell ref="B51:G51"/>
    <mergeCell ref="B11:G11"/>
    <mergeCell ref="B3:G3"/>
    <mergeCell ref="B19:G19"/>
    <mergeCell ref="B27:G27"/>
    <mergeCell ref="B35:G35"/>
    <mergeCell ref="B43:G4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5"/>
  <sheetViews>
    <sheetView showGridLines="0" workbookViewId="0"/>
  </sheetViews>
  <sheetFormatPr defaultRowHeight="15" x14ac:dyDescent="0.25"/>
  <cols>
    <col min="1" max="1" width="2.85546875" customWidth="1"/>
    <col min="2" max="2" width="18.85546875" customWidth="1"/>
    <col min="3" max="3" width="18.5703125" bestFit="1" customWidth="1"/>
    <col min="4" max="4" width="69.42578125" bestFit="1" customWidth="1"/>
    <col min="5" max="5" width="33.28515625" bestFit="1" customWidth="1"/>
  </cols>
  <sheetData>
    <row r="2" spans="2:8" ht="21" x14ac:dyDescent="0.35">
      <c r="B2" s="69" t="s">
        <v>573</v>
      </c>
      <c r="C2" s="68"/>
      <c r="D2" s="68"/>
      <c r="E2" s="68"/>
      <c r="F2" s="68"/>
      <c r="G2" s="68"/>
      <c r="H2" s="68"/>
    </row>
    <row r="3" spans="2:8" x14ac:dyDescent="0.25">
      <c r="B3" s="62" t="s">
        <v>561</v>
      </c>
    </row>
    <row r="4" spans="2:8" ht="15.75" thickBot="1" x14ac:dyDescent="0.3">
      <c r="B4" s="62"/>
    </row>
    <row r="5" spans="2:8" ht="20.25" thickTop="1" thickBot="1" x14ac:dyDescent="0.35">
      <c r="B5" s="90" t="s">
        <v>304</v>
      </c>
      <c r="C5" s="91" t="s">
        <v>574</v>
      </c>
      <c r="D5" s="98" t="s">
        <v>575</v>
      </c>
    </row>
    <row r="6" spans="2:8" ht="26.25" thickTop="1" x14ac:dyDescent="0.25">
      <c r="B6" s="76" t="s">
        <v>24</v>
      </c>
      <c r="C6" s="77" t="s">
        <v>535</v>
      </c>
      <c r="D6" s="94" t="s">
        <v>536</v>
      </c>
    </row>
    <row r="7" spans="2:8" ht="38.25" x14ac:dyDescent="0.25">
      <c r="B7" s="70" t="s">
        <v>27</v>
      </c>
      <c r="C7" s="63" t="s">
        <v>537</v>
      </c>
      <c r="D7" s="95" t="s">
        <v>538</v>
      </c>
    </row>
    <row r="8" spans="2:8" ht="38.25" x14ac:dyDescent="0.25">
      <c r="B8" s="70" t="s">
        <v>34</v>
      </c>
      <c r="C8" s="63" t="s">
        <v>539</v>
      </c>
      <c r="D8" s="95" t="s">
        <v>540</v>
      </c>
    </row>
    <row r="9" spans="2:8" x14ac:dyDescent="0.25">
      <c r="B9" s="70" t="s">
        <v>43</v>
      </c>
      <c r="C9" s="64" t="s">
        <v>277</v>
      </c>
      <c r="D9" s="96" t="s">
        <v>541</v>
      </c>
    </row>
    <row r="10" spans="2:8" x14ac:dyDescent="0.25">
      <c r="B10" s="70" t="s">
        <v>63</v>
      </c>
      <c r="C10" s="63" t="s">
        <v>278</v>
      </c>
      <c r="D10" s="95" t="s">
        <v>542</v>
      </c>
    </row>
    <row r="11" spans="2:8" x14ac:dyDescent="0.25">
      <c r="B11" s="70" t="s">
        <v>267</v>
      </c>
      <c r="C11" s="63" t="s">
        <v>279</v>
      </c>
      <c r="D11" s="95" t="s">
        <v>543</v>
      </c>
    </row>
    <row r="12" spans="2:8" x14ac:dyDescent="0.25">
      <c r="B12" s="70" t="s">
        <v>292</v>
      </c>
      <c r="C12" s="64" t="s">
        <v>277</v>
      </c>
      <c r="D12" s="96" t="s">
        <v>544</v>
      </c>
    </row>
    <row r="13" spans="2:8" x14ac:dyDescent="0.25">
      <c r="B13" s="70" t="s">
        <v>69</v>
      </c>
      <c r="C13" s="64" t="s">
        <v>280</v>
      </c>
      <c r="D13" s="96" t="s">
        <v>545</v>
      </c>
    </row>
    <row r="14" spans="2:8" ht="51" x14ac:dyDescent="0.25">
      <c r="B14" s="70" t="s">
        <v>70</v>
      </c>
      <c r="C14" s="63" t="s">
        <v>546</v>
      </c>
      <c r="D14" s="95" t="s">
        <v>547</v>
      </c>
    </row>
    <row r="15" spans="2:8" x14ac:dyDescent="0.25">
      <c r="B15" s="70" t="s">
        <v>548</v>
      </c>
      <c r="C15" s="64" t="s">
        <v>549</v>
      </c>
      <c r="D15" s="96" t="s">
        <v>550</v>
      </c>
    </row>
    <row r="16" spans="2:8" ht="25.5" x14ac:dyDescent="0.25">
      <c r="B16" s="70" t="s">
        <v>30</v>
      </c>
      <c r="C16" s="63" t="s">
        <v>551</v>
      </c>
      <c r="D16" s="95" t="s">
        <v>552</v>
      </c>
    </row>
    <row r="17" spans="2:4" ht="25.5" x14ac:dyDescent="0.25">
      <c r="B17" s="70" t="s">
        <v>44</v>
      </c>
      <c r="C17" s="63" t="s">
        <v>551</v>
      </c>
      <c r="D17" s="95" t="s">
        <v>555</v>
      </c>
    </row>
    <row r="18" spans="2:4" ht="25.5" x14ac:dyDescent="0.25">
      <c r="B18" s="70" t="s">
        <v>58</v>
      </c>
      <c r="C18" s="63" t="s">
        <v>335</v>
      </c>
      <c r="D18" s="95" t="s">
        <v>553</v>
      </c>
    </row>
    <row r="19" spans="2:4" ht="25.5" x14ac:dyDescent="0.25">
      <c r="B19" s="71" t="s">
        <v>75</v>
      </c>
      <c r="C19" s="63" t="s">
        <v>551</v>
      </c>
      <c r="D19" s="95" t="s">
        <v>554</v>
      </c>
    </row>
    <row r="20" spans="2:4" x14ac:dyDescent="0.25">
      <c r="B20" s="72" t="s">
        <v>6</v>
      </c>
      <c r="C20" s="65" t="s">
        <v>273</v>
      </c>
      <c r="D20" s="96" t="s">
        <v>558</v>
      </c>
    </row>
    <row r="21" spans="2:4" ht="38.25" x14ac:dyDescent="0.25">
      <c r="B21" s="73" t="s">
        <v>7</v>
      </c>
      <c r="C21" s="66" t="s">
        <v>556</v>
      </c>
      <c r="D21" s="95" t="s">
        <v>557</v>
      </c>
    </row>
    <row r="22" spans="2:4" ht="76.5" x14ac:dyDescent="0.25">
      <c r="B22" s="73" t="s">
        <v>8</v>
      </c>
      <c r="C22" s="66" t="s">
        <v>559</v>
      </c>
      <c r="D22" s="95" t="s">
        <v>560</v>
      </c>
    </row>
    <row r="23" spans="2:4" x14ac:dyDescent="0.25">
      <c r="B23" s="72" t="s">
        <v>17</v>
      </c>
      <c r="C23" s="65" t="s">
        <v>323</v>
      </c>
      <c r="D23" s="99" t="s">
        <v>562</v>
      </c>
    </row>
    <row r="24" spans="2:4" ht="63.75" customHeight="1" x14ac:dyDescent="0.25">
      <c r="B24" s="72" t="s">
        <v>9</v>
      </c>
      <c r="C24" s="66" t="s">
        <v>563</v>
      </c>
      <c r="D24" s="95" t="s">
        <v>568</v>
      </c>
    </row>
    <row r="25" spans="2:4" ht="38.25" x14ac:dyDescent="0.25">
      <c r="B25" s="72" t="s">
        <v>15</v>
      </c>
      <c r="C25" s="66" t="s">
        <v>565</v>
      </c>
      <c r="D25" s="95" t="s">
        <v>564</v>
      </c>
    </row>
    <row r="26" spans="2:4" ht="25.5" x14ac:dyDescent="0.25">
      <c r="B26" s="72" t="s">
        <v>71</v>
      </c>
      <c r="C26" s="66" t="s">
        <v>567</v>
      </c>
      <c r="D26" s="95" t="s">
        <v>566</v>
      </c>
    </row>
    <row r="27" spans="2:4" x14ac:dyDescent="0.25">
      <c r="B27" s="72" t="s">
        <v>80</v>
      </c>
      <c r="C27" s="381" t="s">
        <v>275</v>
      </c>
      <c r="D27" s="382"/>
    </row>
    <row r="28" spans="2:4" ht="25.5" x14ac:dyDescent="0.25">
      <c r="B28" s="72" t="s">
        <v>72</v>
      </c>
      <c r="C28" s="66" t="s">
        <v>567</v>
      </c>
      <c r="D28" s="95" t="s">
        <v>569</v>
      </c>
    </row>
    <row r="29" spans="2:4" ht="25.5" x14ac:dyDescent="0.25">
      <c r="B29" s="72" t="s">
        <v>73</v>
      </c>
      <c r="C29" s="66" t="s">
        <v>567</v>
      </c>
      <c r="D29" s="95" t="s">
        <v>570</v>
      </c>
    </row>
    <row r="30" spans="2:4" x14ac:dyDescent="0.25">
      <c r="B30" s="72" t="s">
        <v>274</v>
      </c>
      <c r="C30" s="381" t="s">
        <v>276</v>
      </c>
      <c r="D30" s="382"/>
    </row>
    <row r="31" spans="2:4" ht="26.25" thickBot="1" x14ac:dyDescent="0.3">
      <c r="B31" s="74" t="s">
        <v>74</v>
      </c>
      <c r="C31" s="75" t="s">
        <v>571</v>
      </c>
      <c r="D31" s="97" t="s">
        <v>572</v>
      </c>
    </row>
    <row r="32" spans="2:4" ht="15.75" thickTop="1" x14ac:dyDescent="0.25">
      <c r="B32" s="78"/>
      <c r="C32" s="79"/>
      <c r="D32" s="79"/>
    </row>
    <row r="33" spans="2:8" x14ac:dyDescent="0.25">
      <c r="B33" s="1"/>
      <c r="C33" s="1"/>
    </row>
    <row r="34" spans="2:8" ht="3.75" customHeight="1" x14ac:dyDescent="0.25">
      <c r="B34" s="45"/>
      <c r="C34" s="45"/>
      <c r="D34" s="45"/>
      <c r="E34" s="45"/>
      <c r="F34" s="45"/>
      <c r="G34" s="45"/>
      <c r="H34" s="45"/>
    </row>
    <row r="35" spans="2:8" x14ac:dyDescent="0.25">
      <c r="B35" s="44"/>
    </row>
    <row r="36" spans="2:8" ht="21" x14ac:dyDescent="0.35">
      <c r="B36" s="69" t="s">
        <v>577</v>
      </c>
      <c r="C36" s="68"/>
      <c r="D36" s="68"/>
      <c r="E36" s="68"/>
      <c r="F36" s="68"/>
      <c r="G36" s="68"/>
      <c r="H36" s="68"/>
    </row>
    <row r="37" spans="2:8" ht="11.25" customHeight="1" thickBot="1" x14ac:dyDescent="0.3">
      <c r="B37" s="1"/>
      <c r="C37" s="1"/>
    </row>
    <row r="38" spans="2:8" ht="19.5" thickTop="1" x14ac:dyDescent="0.3">
      <c r="B38" s="88" t="s">
        <v>576</v>
      </c>
      <c r="C38" s="89" t="s">
        <v>315</v>
      </c>
      <c r="D38" s="92" t="s">
        <v>575</v>
      </c>
      <c r="E38" s="100" t="s">
        <v>324</v>
      </c>
    </row>
    <row r="39" spans="2:8" ht="114.75" customHeight="1" x14ac:dyDescent="0.25">
      <c r="B39" s="84" t="s">
        <v>183</v>
      </c>
      <c r="C39" s="66" t="s">
        <v>369</v>
      </c>
      <c r="D39" s="60" t="s">
        <v>370</v>
      </c>
      <c r="E39" s="101" t="s">
        <v>317</v>
      </c>
    </row>
    <row r="40" spans="2:8" x14ac:dyDescent="0.25">
      <c r="B40" s="84" t="s">
        <v>184</v>
      </c>
      <c r="C40" s="383" t="s">
        <v>33</v>
      </c>
      <c r="D40" s="384"/>
      <c r="E40" s="102" t="s">
        <v>314</v>
      </c>
    </row>
    <row r="41" spans="2:8" ht="114.75" customHeight="1" x14ac:dyDescent="0.25">
      <c r="B41" s="84" t="s">
        <v>185</v>
      </c>
      <c r="C41" s="66" t="s">
        <v>339</v>
      </c>
      <c r="D41" s="60" t="s">
        <v>340</v>
      </c>
      <c r="E41" s="101" t="s">
        <v>318</v>
      </c>
    </row>
    <row r="42" spans="2:8" ht="63.75" customHeight="1" x14ac:dyDescent="0.25">
      <c r="B42" s="84" t="s">
        <v>186</v>
      </c>
      <c r="C42" s="66" t="s">
        <v>341</v>
      </c>
      <c r="D42" s="60" t="s">
        <v>342</v>
      </c>
      <c r="E42" s="101" t="s">
        <v>318</v>
      </c>
    </row>
    <row r="43" spans="2:8" x14ac:dyDescent="0.25">
      <c r="B43" s="84" t="s">
        <v>187</v>
      </c>
      <c r="C43" s="385" t="s">
        <v>33</v>
      </c>
      <c r="D43" s="385"/>
      <c r="E43" s="102" t="s">
        <v>314</v>
      </c>
    </row>
    <row r="44" spans="2:8" ht="76.5" x14ac:dyDescent="0.25">
      <c r="B44" s="84" t="s">
        <v>196</v>
      </c>
      <c r="C44" s="66" t="s">
        <v>343</v>
      </c>
      <c r="D44" s="60" t="s">
        <v>453</v>
      </c>
      <c r="E44" s="101" t="s">
        <v>317</v>
      </c>
    </row>
    <row r="45" spans="2:8" ht="63.75" x14ac:dyDescent="0.25">
      <c r="B45" s="84" t="s">
        <v>188</v>
      </c>
      <c r="C45" s="66" t="s">
        <v>344</v>
      </c>
      <c r="D45" s="60" t="s">
        <v>454</v>
      </c>
      <c r="E45" s="102" t="s">
        <v>85</v>
      </c>
    </row>
    <row r="46" spans="2:8" ht="102" x14ac:dyDescent="0.25">
      <c r="B46" s="84" t="s">
        <v>189</v>
      </c>
      <c r="C46" s="66" t="s">
        <v>413</v>
      </c>
      <c r="D46" s="60" t="s">
        <v>345</v>
      </c>
      <c r="E46" s="102" t="s">
        <v>316</v>
      </c>
    </row>
    <row r="47" spans="2:8" x14ac:dyDescent="0.25">
      <c r="B47" s="84" t="s">
        <v>190</v>
      </c>
      <c r="C47" s="65" t="s">
        <v>319</v>
      </c>
      <c r="D47" s="67" t="s">
        <v>368</v>
      </c>
      <c r="E47" s="102" t="s">
        <v>33</v>
      </c>
    </row>
    <row r="48" spans="2:8" ht="25.5" customHeight="1" x14ac:dyDescent="0.25">
      <c r="B48" s="84" t="s">
        <v>191</v>
      </c>
      <c r="C48" s="66" t="s">
        <v>346</v>
      </c>
      <c r="D48" s="60" t="s">
        <v>347</v>
      </c>
      <c r="E48" s="102" t="s">
        <v>33</v>
      </c>
    </row>
    <row r="49" spans="2:5" ht="25.5" customHeight="1" x14ac:dyDescent="0.25">
      <c r="B49" s="84" t="s">
        <v>192</v>
      </c>
      <c r="C49" s="66" t="s">
        <v>320</v>
      </c>
      <c r="D49" s="60" t="s">
        <v>347</v>
      </c>
      <c r="E49" s="102" t="s">
        <v>33</v>
      </c>
    </row>
    <row r="50" spans="2:5" ht="25.5" customHeight="1" x14ac:dyDescent="0.25">
      <c r="B50" s="84" t="s">
        <v>193</v>
      </c>
      <c r="C50" s="66" t="s">
        <v>321</v>
      </c>
      <c r="D50" s="60" t="s">
        <v>348</v>
      </c>
      <c r="E50" s="102" t="s">
        <v>33</v>
      </c>
    </row>
    <row r="51" spans="2:5" ht="51" customHeight="1" x14ac:dyDescent="0.25">
      <c r="B51" s="84" t="s">
        <v>194</v>
      </c>
      <c r="C51" s="66" t="s">
        <v>349</v>
      </c>
      <c r="D51" s="60" t="s">
        <v>350</v>
      </c>
      <c r="E51" s="102" t="s">
        <v>322</v>
      </c>
    </row>
    <row r="52" spans="2:5" ht="63.75" x14ac:dyDescent="0.25">
      <c r="B52" s="84" t="s">
        <v>195</v>
      </c>
      <c r="C52" s="66" t="s">
        <v>351</v>
      </c>
      <c r="D52" s="60" t="s">
        <v>396</v>
      </c>
      <c r="E52" s="102" t="s">
        <v>33</v>
      </c>
    </row>
    <row r="53" spans="2:5" ht="63.75" x14ac:dyDescent="0.25">
      <c r="B53" s="84" t="s">
        <v>197</v>
      </c>
      <c r="C53" s="66" t="s">
        <v>353</v>
      </c>
      <c r="D53" s="60" t="s">
        <v>352</v>
      </c>
      <c r="E53" s="102" t="s">
        <v>88</v>
      </c>
    </row>
    <row r="54" spans="2:5" x14ac:dyDescent="0.25">
      <c r="B54" s="84" t="s">
        <v>198</v>
      </c>
      <c r="C54" s="385" t="s">
        <v>33</v>
      </c>
      <c r="D54" s="385"/>
      <c r="E54" s="102" t="s">
        <v>88</v>
      </c>
    </row>
    <row r="55" spans="2:5" x14ac:dyDescent="0.25">
      <c r="B55" s="84" t="s">
        <v>199</v>
      </c>
      <c r="C55" s="65" t="s">
        <v>323</v>
      </c>
      <c r="D55" s="65" t="s">
        <v>354</v>
      </c>
      <c r="E55" s="102" t="s">
        <v>85</v>
      </c>
    </row>
    <row r="56" spans="2:5" ht="89.25" x14ac:dyDescent="0.25">
      <c r="B56" s="84" t="s">
        <v>200</v>
      </c>
      <c r="C56" s="66" t="s">
        <v>355</v>
      </c>
      <c r="D56" s="60" t="s">
        <v>356</v>
      </c>
      <c r="E56" s="102" t="s">
        <v>33</v>
      </c>
    </row>
    <row r="57" spans="2:5" ht="63.75" customHeight="1" x14ac:dyDescent="0.25">
      <c r="B57" s="84" t="s">
        <v>201</v>
      </c>
      <c r="C57" s="66" t="s">
        <v>357</v>
      </c>
      <c r="D57" s="60" t="s">
        <v>358</v>
      </c>
      <c r="E57" s="102" t="s">
        <v>316</v>
      </c>
    </row>
    <row r="58" spans="2:5" ht="114.75" x14ac:dyDescent="0.25">
      <c r="B58" s="84" t="s">
        <v>202</v>
      </c>
      <c r="C58" s="66" t="s">
        <v>359</v>
      </c>
      <c r="D58" s="60" t="s">
        <v>360</v>
      </c>
      <c r="E58" s="102" t="s">
        <v>85</v>
      </c>
    </row>
    <row r="59" spans="2:5" ht="51" x14ac:dyDescent="0.25">
      <c r="B59" s="84" t="s">
        <v>203</v>
      </c>
      <c r="C59" s="66" t="s">
        <v>361</v>
      </c>
      <c r="D59" s="60" t="s">
        <v>362</v>
      </c>
      <c r="E59" s="102" t="s">
        <v>85</v>
      </c>
    </row>
    <row r="60" spans="2:5" ht="102" x14ac:dyDescent="0.25">
      <c r="B60" s="84" t="s">
        <v>204</v>
      </c>
      <c r="C60" s="66" t="s">
        <v>364</v>
      </c>
      <c r="D60" s="60" t="s">
        <v>363</v>
      </c>
      <c r="E60" s="102" t="s">
        <v>88</v>
      </c>
    </row>
    <row r="61" spans="2:5" x14ac:dyDescent="0.25">
      <c r="B61" s="84" t="s">
        <v>271</v>
      </c>
      <c r="C61" s="65" t="s">
        <v>325</v>
      </c>
      <c r="D61" s="67" t="s">
        <v>365</v>
      </c>
      <c r="E61" s="102" t="s">
        <v>33</v>
      </c>
    </row>
    <row r="62" spans="2:5" ht="38.25" x14ac:dyDescent="0.25">
      <c r="B62" s="84" t="s">
        <v>205</v>
      </c>
      <c r="C62" s="66" t="s">
        <v>366</v>
      </c>
      <c r="D62" s="60" t="s">
        <v>367</v>
      </c>
      <c r="E62" s="102" t="s">
        <v>88</v>
      </c>
    </row>
    <row r="63" spans="2:5" ht="165.75" x14ac:dyDescent="0.25">
      <c r="B63" s="84" t="s">
        <v>206</v>
      </c>
      <c r="C63" s="66" t="s">
        <v>371</v>
      </c>
      <c r="D63" s="60" t="s">
        <v>372</v>
      </c>
      <c r="E63" s="102" t="s">
        <v>33</v>
      </c>
    </row>
    <row r="64" spans="2:5" x14ac:dyDescent="0.25">
      <c r="B64" s="84" t="s">
        <v>207</v>
      </c>
      <c r="C64" s="65" t="s">
        <v>326</v>
      </c>
      <c r="D64" s="67" t="s">
        <v>373</v>
      </c>
      <c r="E64" s="102" t="s">
        <v>87</v>
      </c>
    </row>
    <row r="65" spans="2:5" ht="38.25" customHeight="1" x14ac:dyDescent="0.25">
      <c r="B65" s="84" t="s">
        <v>208</v>
      </c>
      <c r="C65" s="66" t="s">
        <v>327</v>
      </c>
      <c r="D65" s="60" t="s">
        <v>375</v>
      </c>
      <c r="E65" s="102" t="s">
        <v>33</v>
      </c>
    </row>
    <row r="66" spans="2:5" ht="38.25" customHeight="1" x14ac:dyDescent="0.25">
      <c r="B66" s="84" t="s">
        <v>209</v>
      </c>
      <c r="C66" s="66" t="s">
        <v>376</v>
      </c>
      <c r="D66" s="60" t="s">
        <v>377</v>
      </c>
      <c r="E66" s="102" t="s">
        <v>33</v>
      </c>
    </row>
    <row r="67" spans="2:5" ht="51" customHeight="1" x14ac:dyDescent="0.25">
      <c r="B67" s="84" t="s">
        <v>210</v>
      </c>
      <c r="C67" s="66" t="s">
        <v>380</v>
      </c>
      <c r="D67" s="60" t="s">
        <v>379</v>
      </c>
      <c r="E67" s="102" t="s">
        <v>316</v>
      </c>
    </row>
    <row r="68" spans="2:5" ht="51" customHeight="1" x14ac:dyDescent="0.25">
      <c r="B68" s="84" t="s">
        <v>211</v>
      </c>
      <c r="C68" s="66" t="s">
        <v>381</v>
      </c>
      <c r="D68" s="60" t="s">
        <v>382</v>
      </c>
      <c r="E68" s="102" t="s">
        <v>33</v>
      </c>
    </row>
    <row r="69" spans="2:5" x14ac:dyDescent="0.25">
      <c r="B69" s="84" t="s">
        <v>212</v>
      </c>
      <c r="C69" s="65" t="s">
        <v>328</v>
      </c>
      <c r="D69" s="67" t="s">
        <v>383</v>
      </c>
      <c r="E69" s="102" t="s">
        <v>33</v>
      </c>
    </row>
    <row r="70" spans="2:5" ht="25.5" customHeight="1" x14ac:dyDescent="0.25">
      <c r="B70" s="84" t="s">
        <v>213</v>
      </c>
      <c r="C70" s="66" t="s">
        <v>384</v>
      </c>
      <c r="D70" s="60" t="s">
        <v>378</v>
      </c>
      <c r="E70" s="102" t="s">
        <v>33</v>
      </c>
    </row>
    <row r="71" spans="2:5" ht="25.5" customHeight="1" x14ac:dyDescent="0.25">
      <c r="B71" s="84" t="s">
        <v>214</v>
      </c>
      <c r="C71" s="66" t="s">
        <v>329</v>
      </c>
      <c r="D71" s="60" t="s">
        <v>374</v>
      </c>
      <c r="E71" s="102" t="s">
        <v>33</v>
      </c>
    </row>
    <row r="72" spans="2:5" x14ac:dyDescent="0.25">
      <c r="B72" s="84" t="s">
        <v>215</v>
      </c>
      <c r="C72" s="65" t="s">
        <v>330</v>
      </c>
      <c r="D72" s="67" t="s">
        <v>385</v>
      </c>
      <c r="E72" s="102" t="s">
        <v>33</v>
      </c>
    </row>
    <row r="73" spans="2:5" x14ac:dyDescent="0.25">
      <c r="B73" s="84" t="s">
        <v>216</v>
      </c>
      <c r="C73" s="65" t="s">
        <v>331</v>
      </c>
      <c r="D73" s="67" t="s">
        <v>386</v>
      </c>
      <c r="E73" s="102" t="s">
        <v>316</v>
      </c>
    </row>
    <row r="74" spans="2:5" ht="25.5" x14ac:dyDescent="0.25">
      <c r="B74" s="84" t="s">
        <v>217</v>
      </c>
      <c r="C74" s="66" t="s">
        <v>387</v>
      </c>
      <c r="D74" s="60" t="s">
        <v>388</v>
      </c>
      <c r="E74" s="102" t="s">
        <v>33</v>
      </c>
    </row>
    <row r="75" spans="2:5" ht="38.25" customHeight="1" x14ac:dyDescent="0.25">
      <c r="B75" s="84" t="s">
        <v>218</v>
      </c>
      <c r="C75" s="66" t="s">
        <v>389</v>
      </c>
      <c r="D75" s="60" t="s">
        <v>390</v>
      </c>
      <c r="E75" s="102" t="s">
        <v>33</v>
      </c>
    </row>
    <row r="76" spans="2:5" ht="25.5" customHeight="1" x14ac:dyDescent="0.25">
      <c r="B76" s="84" t="s">
        <v>219</v>
      </c>
      <c r="C76" s="66" t="s">
        <v>329</v>
      </c>
      <c r="D76" s="60" t="s">
        <v>374</v>
      </c>
      <c r="E76" s="102" t="s">
        <v>33</v>
      </c>
    </row>
    <row r="77" spans="2:5" ht="51" x14ac:dyDescent="0.25">
      <c r="B77" s="84" t="s">
        <v>220</v>
      </c>
      <c r="C77" s="66" t="s">
        <v>394</v>
      </c>
      <c r="D77" s="60" t="s">
        <v>393</v>
      </c>
      <c r="E77" s="102" t="s">
        <v>33</v>
      </c>
    </row>
    <row r="78" spans="2:5" ht="38.25" x14ac:dyDescent="0.25">
      <c r="B78" s="84" t="s">
        <v>221</v>
      </c>
      <c r="C78" s="66" t="s">
        <v>332</v>
      </c>
      <c r="D78" s="60" t="s">
        <v>395</v>
      </c>
      <c r="E78" s="102" t="s">
        <v>33</v>
      </c>
    </row>
    <row r="79" spans="2:5" ht="77.25" customHeight="1" x14ac:dyDescent="0.25">
      <c r="B79" s="84" t="s">
        <v>222</v>
      </c>
      <c r="C79" s="66" t="s">
        <v>397</v>
      </c>
      <c r="D79" s="60" t="s">
        <v>398</v>
      </c>
      <c r="E79" s="102" t="s">
        <v>33</v>
      </c>
    </row>
    <row r="80" spans="2:5" ht="25.5" customHeight="1" x14ac:dyDescent="0.25">
      <c r="B80" s="84" t="s">
        <v>223</v>
      </c>
      <c r="C80" s="66" t="s">
        <v>399</v>
      </c>
      <c r="D80" s="60" t="s">
        <v>400</v>
      </c>
      <c r="E80" s="102" t="s">
        <v>33</v>
      </c>
    </row>
    <row r="81" spans="2:5" ht="63.75" x14ac:dyDescent="0.25">
      <c r="B81" s="84" t="s">
        <v>224</v>
      </c>
      <c r="C81" s="66" t="s">
        <v>401</v>
      </c>
      <c r="D81" s="60" t="s">
        <v>402</v>
      </c>
      <c r="E81" s="102" t="s">
        <v>33</v>
      </c>
    </row>
    <row r="82" spans="2:5" x14ac:dyDescent="0.25">
      <c r="B82" s="84" t="s">
        <v>225</v>
      </c>
      <c r="C82" s="65" t="s">
        <v>331</v>
      </c>
      <c r="D82" s="65" t="s">
        <v>386</v>
      </c>
      <c r="E82" s="102" t="s">
        <v>33</v>
      </c>
    </row>
    <row r="83" spans="2:5" ht="89.25" x14ac:dyDescent="0.25">
      <c r="B83" s="84" t="s">
        <v>226</v>
      </c>
      <c r="C83" s="66" t="s">
        <v>403</v>
      </c>
      <c r="D83" s="60" t="s">
        <v>404</v>
      </c>
      <c r="E83" s="102" t="s">
        <v>318</v>
      </c>
    </row>
    <row r="84" spans="2:5" ht="38.25" x14ac:dyDescent="0.25">
      <c r="B84" s="84" t="s">
        <v>227</v>
      </c>
      <c r="C84" s="66" t="s">
        <v>333</v>
      </c>
      <c r="D84" s="60" t="s">
        <v>405</v>
      </c>
      <c r="E84" s="102" t="s">
        <v>33</v>
      </c>
    </row>
    <row r="85" spans="2:5" ht="38.25" x14ac:dyDescent="0.25">
      <c r="B85" s="84" t="s">
        <v>228</v>
      </c>
      <c r="C85" s="66" t="s">
        <v>406</v>
      </c>
      <c r="D85" s="60" t="s">
        <v>407</v>
      </c>
      <c r="E85" s="102" t="s">
        <v>33</v>
      </c>
    </row>
    <row r="86" spans="2:5" x14ac:dyDescent="0.25">
      <c r="B86" s="84" t="s">
        <v>229</v>
      </c>
      <c r="C86" s="65" t="s">
        <v>334</v>
      </c>
      <c r="D86" s="67" t="s">
        <v>408</v>
      </c>
      <c r="E86" s="102" t="s">
        <v>33</v>
      </c>
    </row>
    <row r="87" spans="2:5" ht="25.5" x14ac:dyDescent="0.25">
      <c r="B87" s="84" t="s">
        <v>230</v>
      </c>
      <c r="C87" s="66" t="s">
        <v>346</v>
      </c>
      <c r="D87" s="60" t="s">
        <v>347</v>
      </c>
      <c r="E87" s="102" t="s">
        <v>33</v>
      </c>
    </row>
    <row r="88" spans="2:5" ht="76.5" x14ac:dyDescent="0.25">
      <c r="B88" s="84" t="s">
        <v>231</v>
      </c>
      <c r="C88" s="66" t="s">
        <v>409</v>
      </c>
      <c r="D88" s="60" t="s">
        <v>410</v>
      </c>
      <c r="E88" s="102" t="s">
        <v>33</v>
      </c>
    </row>
    <row r="89" spans="2:5" ht="25.5" x14ac:dyDescent="0.25">
      <c r="B89" s="84" t="s">
        <v>232</v>
      </c>
      <c r="C89" s="66" t="s">
        <v>411</v>
      </c>
      <c r="D89" s="60" t="s">
        <v>412</v>
      </c>
      <c r="E89" s="102" t="s">
        <v>88</v>
      </c>
    </row>
    <row r="90" spans="2:5" ht="102" x14ac:dyDescent="0.25">
      <c r="B90" s="84" t="s">
        <v>233</v>
      </c>
      <c r="C90" s="66" t="s">
        <v>414</v>
      </c>
      <c r="D90" s="60" t="s">
        <v>415</v>
      </c>
      <c r="E90" s="102" t="s">
        <v>33</v>
      </c>
    </row>
    <row r="91" spans="2:5" ht="25.5" x14ac:dyDescent="0.25">
      <c r="B91" s="84" t="s">
        <v>234</v>
      </c>
      <c r="C91" s="66" t="s">
        <v>335</v>
      </c>
      <c r="D91" s="60" t="s">
        <v>416</v>
      </c>
      <c r="E91" s="102" t="s">
        <v>33</v>
      </c>
    </row>
    <row r="92" spans="2:5" ht="89.25" x14ac:dyDescent="0.25">
      <c r="B92" s="84" t="s">
        <v>235</v>
      </c>
      <c r="C92" s="66" t="s">
        <v>459</v>
      </c>
      <c r="D92" s="60" t="s">
        <v>460</v>
      </c>
      <c r="E92" s="102" t="s">
        <v>33</v>
      </c>
    </row>
    <row r="93" spans="2:5" ht="38.25" x14ac:dyDescent="0.25">
      <c r="B93" s="84" t="s">
        <v>236</v>
      </c>
      <c r="C93" s="66" t="s">
        <v>421</v>
      </c>
      <c r="D93" s="60" t="s">
        <v>422</v>
      </c>
      <c r="E93" s="102" t="s">
        <v>33</v>
      </c>
    </row>
    <row r="94" spans="2:5" ht="25.5" x14ac:dyDescent="0.25">
      <c r="B94" s="84" t="s">
        <v>237</v>
      </c>
      <c r="C94" s="66" t="s">
        <v>336</v>
      </c>
      <c r="D94" s="60" t="s">
        <v>423</v>
      </c>
      <c r="E94" s="102" t="s">
        <v>33</v>
      </c>
    </row>
    <row r="95" spans="2:5" ht="102" x14ac:dyDescent="0.25">
      <c r="B95" s="84" t="s">
        <v>238</v>
      </c>
      <c r="C95" s="66" t="s">
        <v>425</v>
      </c>
      <c r="D95" s="60" t="s">
        <v>424</v>
      </c>
      <c r="E95" s="102" t="s">
        <v>33</v>
      </c>
    </row>
    <row r="96" spans="2:5" ht="25.5" x14ac:dyDescent="0.25">
      <c r="B96" s="84" t="s">
        <v>239</v>
      </c>
      <c r="C96" s="66" t="s">
        <v>420</v>
      </c>
      <c r="D96" s="60" t="s">
        <v>419</v>
      </c>
      <c r="E96" s="102" t="s">
        <v>33</v>
      </c>
    </row>
    <row r="97" spans="2:5" ht="63.75" x14ac:dyDescent="0.25">
      <c r="B97" s="84" t="s">
        <v>240</v>
      </c>
      <c r="C97" s="66" t="s">
        <v>426</v>
      </c>
      <c r="D97" s="60" t="s">
        <v>427</v>
      </c>
      <c r="E97" s="102" t="s">
        <v>33</v>
      </c>
    </row>
    <row r="98" spans="2:5" ht="89.25" x14ac:dyDescent="0.25">
      <c r="B98" s="84" t="s">
        <v>241</v>
      </c>
      <c r="C98" s="66" t="s">
        <v>430</v>
      </c>
      <c r="D98" s="60" t="s">
        <v>431</v>
      </c>
      <c r="E98" s="103" t="s">
        <v>88</v>
      </c>
    </row>
    <row r="99" spans="2:5" ht="38.25" x14ac:dyDescent="0.25">
      <c r="B99" s="84" t="s">
        <v>242</v>
      </c>
      <c r="C99" s="66" t="s">
        <v>418</v>
      </c>
      <c r="D99" s="60" t="s">
        <v>417</v>
      </c>
      <c r="E99" s="102" t="s">
        <v>318</v>
      </c>
    </row>
    <row r="100" spans="2:5" x14ac:dyDescent="0.25">
      <c r="B100" s="84" t="s">
        <v>243</v>
      </c>
      <c r="C100" s="65" t="s">
        <v>330</v>
      </c>
      <c r="D100" s="67" t="s">
        <v>385</v>
      </c>
      <c r="E100" s="102" t="s">
        <v>33</v>
      </c>
    </row>
    <row r="101" spans="2:5" x14ac:dyDescent="0.25">
      <c r="B101" s="84" t="s">
        <v>244</v>
      </c>
      <c r="C101" s="65" t="s">
        <v>337</v>
      </c>
      <c r="D101" s="67" t="s">
        <v>432</v>
      </c>
      <c r="E101" s="102" t="s">
        <v>33</v>
      </c>
    </row>
    <row r="102" spans="2:5" ht="89.25" x14ac:dyDescent="0.25">
      <c r="B102" s="84" t="s">
        <v>245</v>
      </c>
      <c r="C102" s="66" t="s">
        <v>433</v>
      </c>
      <c r="D102" s="60" t="s">
        <v>434</v>
      </c>
      <c r="E102" s="102" t="s">
        <v>33</v>
      </c>
    </row>
    <row r="103" spans="2:5" ht="51" x14ac:dyDescent="0.25">
      <c r="B103" s="84" t="s">
        <v>246</v>
      </c>
      <c r="C103" s="66" t="s">
        <v>435</v>
      </c>
      <c r="D103" s="60" t="s">
        <v>436</v>
      </c>
      <c r="E103" s="102" t="s">
        <v>33</v>
      </c>
    </row>
    <row r="104" spans="2:5" ht="89.25" x14ac:dyDescent="0.25">
      <c r="B104" s="84" t="s">
        <v>247</v>
      </c>
      <c r="C104" s="66" t="s">
        <v>438</v>
      </c>
      <c r="D104" s="60" t="s">
        <v>437</v>
      </c>
      <c r="E104" s="102" t="s">
        <v>33</v>
      </c>
    </row>
    <row r="105" spans="2:5" ht="38.25" x14ac:dyDescent="0.25">
      <c r="B105" s="84" t="s">
        <v>248</v>
      </c>
      <c r="C105" s="66" t="s">
        <v>428</v>
      </c>
      <c r="D105" s="60" t="s">
        <v>429</v>
      </c>
      <c r="E105" s="102" t="s">
        <v>33</v>
      </c>
    </row>
    <row r="106" spans="2:5" ht="102" x14ac:dyDescent="0.25">
      <c r="B106" s="84" t="s">
        <v>249</v>
      </c>
      <c r="C106" s="66" t="s">
        <v>440</v>
      </c>
      <c r="D106" s="60" t="s">
        <v>439</v>
      </c>
      <c r="E106" s="102" t="s">
        <v>33</v>
      </c>
    </row>
    <row r="107" spans="2:5" ht="89.25" x14ac:dyDescent="0.25">
      <c r="B107" s="84" t="s">
        <v>250</v>
      </c>
      <c r="C107" s="66" t="s">
        <v>442</v>
      </c>
      <c r="D107" s="60" t="s">
        <v>441</v>
      </c>
      <c r="E107" s="102" t="s">
        <v>33</v>
      </c>
    </row>
    <row r="108" spans="2:5" ht="51" customHeight="1" x14ac:dyDescent="0.25">
      <c r="B108" s="84" t="s">
        <v>251</v>
      </c>
      <c r="C108" s="66" t="s">
        <v>443</v>
      </c>
      <c r="D108" s="60" t="s">
        <v>444</v>
      </c>
      <c r="E108" s="102" t="s">
        <v>316</v>
      </c>
    </row>
    <row r="109" spans="2:5" ht="38.25" x14ac:dyDescent="0.25">
      <c r="B109" s="84" t="s">
        <v>252</v>
      </c>
      <c r="C109" s="66" t="s">
        <v>446</v>
      </c>
      <c r="D109" s="60" t="s">
        <v>445</v>
      </c>
      <c r="E109" s="102" t="s">
        <v>33</v>
      </c>
    </row>
    <row r="110" spans="2:5" x14ac:dyDescent="0.25">
      <c r="B110" s="84" t="s">
        <v>253</v>
      </c>
      <c r="C110" s="385" t="s">
        <v>33</v>
      </c>
      <c r="D110" s="385"/>
      <c r="E110" s="102" t="s">
        <v>88</v>
      </c>
    </row>
    <row r="111" spans="2:5" ht="76.5" x14ac:dyDescent="0.25">
      <c r="B111" s="84" t="s">
        <v>254</v>
      </c>
      <c r="C111" s="66" t="s">
        <v>447</v>
      </c>
      <c r="D111" s="60" t="s">
        <v>448</v>
      </c>
      <c r="E111" s="102" t="s">
        <v>33</v>
      </c>
    </row>
    <row r="112" spans="2:5" ht="140.25" x14ac:dyDescent="0.25">
      <c r="B112" s="84" t="s">
        <v>255</v>
      </c>
      <c r="C112" s="66" t="s">
        <v>450</v>
      </c>
      <c r="D112" s="60" t="s">
        <v>449</v>
      </c>
      <c r="E112" s="102" t="s">
        <v>33</v>
      </c>
    </row>
    <row r="113" spans="2:6" ht="51" x14ac:dyDescent="0.25">
      <c r="B113" s="84" t="s">
        <v>256</v>
      </c>
      <c r="C113" s="66" t="s">
        <v>452</v>
      </c>
      <c r="D113" s="60" t="s">
        <v>451</v>
      </c>
      <c r="E113" s="102" t="s">
        <v>87</v>
      </c>
    </row>
    <row r="114" spans="2:6" ht="25.5" x14ac:dyDescent="0.25">
      <c r="B114" s="84" t="s">
        <v>257</v>
      </c>
      <c r="C114" s="66" t="s">
        <v>335</v>
      </c>
      <c r="D114" s="60" t="s">
        <v>416</v>
      </c>
      <c r="E114" s="102" t="s">
        <v>316</v>
      </c>
    </row>
    <row r="115" spans="2:6" ht="89.25" x14ac:dyDescent="0.25">
      <c r="B115" s="84" t="s">
        <v>258</v>
      </c>
      <c r="C115" s="66" t="s">
        <v>455</v>
      </c>
      <c r="D115" s="60" t="s">
        <v>456</v>
      </c>
      <c r="E115" s="102" t="s">
        <v>322</v>
      </c>
    </row>
    <row r="116" spans="2:6" ht="63.75" x14ac:dyDescent="0.25">
      <c r="B116" s="84" t="s">
        <v>259</v>
      </c>
      <c r="C116" s="66" t="s">
        <v>458</v>
      </c>
      <c r="D116" s="60" t="s">
        <v>457</v>
      </c>
      <c r="E116" s="102" t="s">
        <v>85</v>
      </c>
    </row>
    <row r="117" spans="2:6" ht="76.5" x14ac:dyDescent="0.25">
      <c r="B117" s="84" t="s">
        <v>260</v>
      </c>
      <c r="C117" s="66" t="s">
        <v>462</v>
      </c>
      <c r="D117" s="60" t="s">
        <v>461</v>
      </c>
      <c r="E117" s="102" t="s">
        <v>33</v>
      </c>
    </row>
    <row r="118" spans="2:6" x14ac:dyDescent="0.25">
      <c r="B118" s="84" t="s">
        <v>261</v>
      </c>
      <c r="C118" s="65" t="s">
        <v>337</v>
      </c>
      <c r="D118" s="67" t="s">
        <v>432</v>
      </c>
      <c r="E118" s="102" t="s">
        <v>33</v>
      </c>
    </row>
    <row r="119" spans="2:6" ht="25.5" x14ac:dyDescent="0.25">
      <c r="B119" s="84" t="s">
        <v>262</v>
      </c>
      <c r="C119" s="66" t="s">
        <v>464</v>
      </c>
      <c r="D119" s="60" t="s">
        <v>423</v>
      </c>
      <c r="E119" s="102" t="s">
        <v>33</v>
      </c>
      <c r="F119" s="61" t="s">
        <v>465</v>
      </c>
    </row>
    <row r="120" spans="2:6" ht="25.5" x14ac:dyDescent="0.25">
      <c r="B120" s="84" t="s">
        <v>263</v>
      </c>
      <c r="C120" s="66" t="s">
        <v>338</v>
      </c>
      <c r="D120" s="60" t="s">
        <v>463</v>
      </c>
      <c r="E120" s="102" t="s">
        <v>33</v>
      </c>
    </row>
    <row r="121" spans="2:6" x14ac:dyDescent="0.25">
      <c r="B121" s="84" t="s">
        <v>264</v>
      </c>
      <c r="C121" s="385" t="s">
        <v>33</v>
      </c>
      <c r="D121" s="385"/>
      <c r="E121" s="102" t="s">
        <v>85</v>
      </c>
    </row>
    <row r="122" spans="2:6" x14ac:dyDescent="0.25">
      <c r="B122" s="84" t="s">
        <v>270</v>
      </c>
      <c r="C122" s="385" t="s">
        <v>33</v>
      </c>
      <c r="D122" s="385"/>
      <c r="E122" s="102" t="s">
        <v>85</v>
      </c>
    </row>
    <row r="123" spans="2:6" ht="38.25" x14ac:dyDescent="0.25">
      <c r="B123" s="84" t="s">
        <v>265</v>
      </c>
      <c r="C123" s="66" t="s">
        <v>428</v>
      </c>
      <c r="D123" s="60" t="s">
        <v>429</v>
      </c>
      <c r="E123" s="102" t="s">
        <v>33</v>
      </c>
    </row>
    <row r="124" spans="2:6" ht="39" thickBot="1" x14ac:dyDescent="0.3">
      <c r="B124" s="85" t="s">
        <v>266</v>
      </c>
      <c r="C124" s="86" t="s">
        <v>391</v>
      </c>
      <c r="D124" s="93" t="s">
        <v>392</v>
      </c>
      <c r="E124" s="104" t="s">
        <v>33</v>
      </c>
    </row>
    <row r="125" spans="2:6" ht="15.75" thickTop="1" x14ac:dyDescent="0.25"/>
  </sheetData>
  <mergeCells count="8">
    <mergeCell ref="C27:D27"/>
    <mergeCell ref="C30:D30"/>
    <mergeCell ref="C40:D40"/>
    <mergeCell ref="C122:D122"/>
    <mergeCell ref="C110:D110"/>
    <mergeCell ref="C54:D54"/>
    <mergeCell ref="C43:D43"/>
    <mergeCell ref="C121:D12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9"/>
  <sheetViews>
    <sheetView showGridLines="0" workbookViewId="0"/>
  </sheetViews>
  <sheetFormatPr defaultRowHeight="15" x14ac:dyDescent="0.25"/>
  <cols>
    <col min="1" max="1" width="2.85546875" customWidth="1"/>
    <col min="2" max="2" width="31" customWidth="1"/>
    <col min="4" max="4" width="6.7109375" bestFit="1" customWidth="1"/>
    <col min="5" max="5" width="10.7109375" bestFit="1" customWidth="1"/>
    <col min="6" max="6" width="8" bestFit="1" customWidth="1"/>
    <col min="7" max="7" width="7.85546875" bestFit="1" customWidth="1"/>
    <col min="8" max="8" width="8" bestFit="1" customWidth="1"/>
    <col min="9" max="9" width="8.28515625" bestFit="1" customWidth="1"/>
    <col min="10" max="11" width="7.28515625" bestFit="1" customWidth="1"/>
    <col min="12" max="13" width="8.42578125" bestFit="1" customWidth="1"/>
    <col min="14" max="14" width="1.42578125" customWidth="1"/>
  </cols>
  <sheetData>
    <row r="1" spans="2:16" ht="15.75" thickBot="1" x14ac:dyDescent="0.3"/>
    <row r="2" spans="2:16" ht="16.5" thickTop="1" thickBot="1" x14ac:dyDescent="0.3">
      <c r="B2" s="388" t="s">
        <v>791</v>
      </c>
      <c r="C2" s="389"/>
      <c r="D2" s="389"/>
      <c r="E2" s="389"/>
      <c r="F2" s="389"/>
      <c r="G2" s="389"/>
      <c r="H2" s="389"/>
      <c r="I2" s="389"/>
      <c r="J2" s="389"/>
      <c r="K2" s="389"/>
      <c r="L2" s="389"/>
      <c r="M2" s="389"/>
      <c r="N2" s="389"/>
      <c r="O2" s="389"/>
      <c r="P2" s="390"/>
    </row>
    <row r="3" spans="2:16" ht="39" thickBot="1" x14ac:dyDescent="0.3">
      <c r="B3" s="397"/>
      <c r="C3" s="398"/>
      <c r="D3" s="256" t="s">
        <v>764</v>
      </c>
      <c r="E3" s="256" t="s">
        <v>784</v>
      </c>
      <c r="F3" s="256" t="s">
        <v>785</v>
      </c>
      <c r="G3" s="256" t="s">
        <v>765</v>
      </c>
      <c r="H3" s="256" t="s">
        <v>786</v>
      </c>
      <c r="I3" s="256" t="s">
        <v>787</v>
      </c>
      <c r="J3" s="256" t="s">
        <v>248</v>
      </c>
      <c r="K3" s="257" t="s">
        <v>788</v>
      </c>
      <c r="L3" s="267" t="s">
        <v>789</v>
      </c>
      <c r="M3" s="268" t="s">
        <v>790</v>
      </c>
      <c r="N3" s="270"/>
      <c r="O3" s="277" t="s">
        <v>797</v>
      </c>
      <c r="P3" s="278" t="s">
        <v>798</v>
      </c>
    </row>
    <row r="4" spans="2:16" ht="16.5" thickBot="1" x14ac:dyDescent="0.3">
      <c r="B4" s="393" t="s">
        <v>777</v>
      </c>
      <c r="C4" s="394"/>
      <c r="D4" s="237">
        <v>173</v>
      </c>
      <c r="E4" s="238">
        <v>1013</v>
      </c>
      <c r="F4" s="238">
        <v>811</v>
      </c>
      <c r="G4" s="238">
        <v>5530</v>
      </c>
      <c r="H4" s="238">
        <v>1321</v>
      </c>
      <c r="I4" s="238">
        <v>1391</v>
      </c>
      <c r="J4" s="239">
        <v>0.45</v>
      </c>
      <c r="K4" s="239">
        <v>0</v>
      </c>
      <c r="L4" s="240">
        <v>0</v>
      </c>
      <c r="M4" s="241">
        <v>0</v>
      </c>
      <c r="N4" s="258"/>
      <c r="O4" s="272">
        <f>AVERAGE(H4:I4)*(100%+L4)*(100%+M4)</f>
        <v>1356</v>
      </c>
      <c r="P4" s="279">
        <f>AVERAGE(H4:I4)*(100%+L4)*(100%+M4)*(100%+J4)+(AVERAGE(H4:I4)*(100%+L4)*(100%+M4)*(100%+J4))*K4</f>
        <v>1966.2</v>
      </c>
    </row>
    <row r="5" spans="2:16" ht="16.5" thickBot="1" x14ac:dyDescent="0.3">
      <c r="B5" s="391" t="s">
        <v>849</v>
      </c>
      <c r="C5" s="392"/>
      <c r="D5" s="242">
        <v>224</v>
      </c>
      <c r="E5" s="243">
        <v>55</v>
      </c>
      <c r="F5" s="243">
        <v>0</v>
      </c>
      <c r="G5" s="243">
        <v>5530</v>
      </c>
      <c r="H5" s="243">
        <v>1321</v>
      </c>
      <c r="I5" s="243">
        <v>1391</v>
      </c>
      <c r="J5" s="244">
        <v>0</v>
      </c>
      <c r="K5" s="252">
        <v>0</v>
      </c>
      <c r="L5" s="245">
        <v>0</v>
      </c>
      <c r="M5" s="246">
        <v>0</v>
      </c>
      <c r="N5" s="258"/>
      <c r="O5" s="273">
        <f>AVERAGE(H5:I5)*(100%+L5)*(100%+M5)</f>
        <v>1356</v>
      </c>
      <c r="P5" s="279">
        <f>AVERAGE(H5:I5)*(100%+L5)*(100%+M5)*(100%+J5)+(AVERAGE(H5:I5)*(100%+L5)*(100%+M5)*(100%+J5))*K5</f>
        <v>1356</v>
      </c>
    </row>
    <row r="6" spans="2:16" ht="7.5" customHeight="1" thickBot="1" x14ac:dyDescent="0.3">
      <c r="B6" s="280"/>
      <c r="C6" s="247"/>
      <c r="D6" s="248"/>
      <c r="E6" s="248"/>
      <c r="F6" s="248"/>
      <c r="G6" s="248"/>
      <c r="H6" s="248"/>
      <c r="I6" s="248"/>
      <c r="J6" s="249"/>
      <c r="K6" s="229"/>
      <c r="L6" s="269"/>
      <c r="M6" s="271"/>
      <c r="N6" s="229"/>
      <c r="O6" s="276"/>
      <c r="P6" s="281"/>
    </row>
    <row r="7" spans="2:16" x14ac:dyDescent="0.25">
      <c r="B7" s="393" t="s">
        <v>762</v>
      </c>
      <c r="C7" s="394"/>
      <c r="D7" s="242">
        <v>223</v>
      </c>
      <c r="E7" s="243">
        <v>1013</v>
      </c>
      <c r="F7" s="243">
        <v>811</v>
      </c>
      <c r="G7" s="243">
        <v>5530</v>
      </c>
      <c r="H7" s="243">
        <v>1321</v>
      </c>
      <c r="I7" s="243">
        <v>1391</v>
      </c>
      <c r="J7" s="244">
        <v>0.45</v>
      </c>
      <c r="K7" s="239">
        <v>0</v>
      </c>
      <c r="L7" s="240">
        <v>0</v>
      </c>
      <c r="M7" s="241">
        <v>0</v>
      </c>
      <c r="N7" s="258"/>
      <c r="O7" s="272">
        <f>AVERAGE(H7:I7)*(100%+L7)*(100%+M7)</f>
        <v>1356</v>
      </c>
      <c r="P7" s="282">
        <f>AVERAGE(H7:I7)*(100%+L7)*(100%+M7)*(100%+J7)+(AVERAGE(H7:I7)*(100%+L7)*(100%+M7)*(100%+J7))*K7</f>
        <v>1966.2</v>
      </c>
    </row>
    <row r="8" spans="2:16" ht="16.5" thickBot="1" x14ac:dyDescent="0.3">
      <c r="B8" s="391" t="s">
        <v>772</v>
      </c>
      <c r="C8" s="392"/>
      <c r="D8" s="250">
        <v>289</v>
      </c>
      <c r="E8" s="251">
        <v>55</v>
      </c>
      <c r="F8" s="251">
        <v>0</v>
      </c>
      <c r="G8" s="251">
        <v>5530</v>
      </c>
      <c r="H8" s="251">
        <v>1321</v>
      </c>
      <c r="I8" s="251">
        <v>1391</v>
      </c>
      <c r="J8" s="252">
        <v>0</v>
      </c>
      <c r="K8" s="252">
        <v>0</v>
      </c>
      <c r="L8" s="245">
        <v>0</v>
      </c>
      <c r="M8" s="246">
        <v>0</v>
      </c>
      <c r="N8" s="258"/>
      <c r="O8" s="273">
        <f>AVERAGE(H8:I8)*(100%+L8)*(100%+M8)</f>
        <v>1356</v>
      </c>
      <c r="P8" s="283">
        <f>AVERAGE(H8:I8)*(100%+L8)*(100%+M8)*(100%+J8)+(AVERAGE(H8:I8)*(100%+L8)*(100%+M8)*(100%+J8))*K8</f>
        <v>1356</v>
      </c>
    </row>
    <row r="9" spans="2:16" ht="7.5" customHeight="1" thickBot="1" x14ac:dyDescent="0.3">
      <c r="B9" s="280"/>
      <c r="C9" s="247"/>
      <c r="D9" s="248"/>
      <c r="E9" s="248"/>
      <c r="F9" s="248"/>
      <c r="G9" s="248"/>
      <c r="H9" s="248"/>
      <c r="I9" s="248"/>
      <c r="J9" s="249"/>
      <c r="K9" s="229"/>
      <c r="L9" s="269"/>
      <c r="M9" s="271"/>
      <c r="N9" s="229"/>
      <c r="O9" s="276"/>
      <c r="P9" s="281"/>
    </row>
    <row r="10" spans="2:16" x14ac:dyDescent="0.25">
      <c r="B10" s="393" t="s">
        <v>770</v>
      </c>
      <c r="C10" s="394"/>
      <c r="D10" s="242">
        <v>223</v>
      </c>
      <c r="E10" s="243">
        <v>1013</v>
      </c>
      <c r="F10" s="243">
        <v>811</v>
      </c>
      <c r="G10" s="243">
        <v>5530</v>
      </c>
      <c r="H10" s="243">
        <v>1421</v>
      </c>
      <c r="I10" s="243">
        <v>1491</v>
      </c>
      <c r="J10" s="244">
        <v>0.45</v>
      </c>
      <c r="K10" s="239">
        <v>0</v>
      </c>
      <c r="L10" s="240">
        <v>0</v>
      </c>
      <c r="M10" s="241">
        <v>0</v>
      </c>
      <c r="N10" s="258"/>
      <c r="O10" s="272">
        <f>AVERAGE(H10:I10)*(100%+L10)*(100%+M10)</f>
        <v>1456</v>
      </c>
      <c r="P10" s="279">
        <f>AVERAGE(H10:I10)*(100%+L10)*(100%+M10)*(100%+J10)+(AVERAGE(H10:I10)*(100%+L10)*(100%+M10)*(100%+J10))*K10</f>
        <v>2111.1999999999998</v>
      </c>
    </row>
    <row r="11" spans="2:16" x14ac:dyDescent="0.25">
      <c r="B11" s="393" t="s">
        <v>763</v>
      </c>
      <c r="C11" s="394"/>
      <c r="D11" s="242">
        <v>223</v>
      </c>
      <c r="E11" s="243">
        <v>1013</v>
      </c>
      <c r="F11" s="243">
        <v>811</v>
      </c>
      <c r="G11" s="243">
        <v>8295</v>
      </c>
      <c r="H11" s="243">
        <v>1421</v>
      </c>
      <c r="I11" s="243">
        <v>1491</v>
      </c>
      <c r="J11" s="244">
        <v>0.45</v>
      </c>
      <c r="K11" s="244">
        <v>0</v>
      </c>
      <c r="L11" s="253">
        <v>0</v>
      </c>
      <c r="M11" s="254">
        <v>0</v>
      </c>
      <c r="N11" s="258"/>
      <c r="O11" s="274">
        <f>AVERAGE(H11:I11)*(100%+L11)*(100%+M11)</f>
        <v>1456</v>
      </c>
      <c r="P11" s="284">
        <f>AVERAGE(H11:I11)*(100%+L11)*(100%+M11)*(100%+J11)+(AVERAGE(H11:I11)*(100%+L11)*(100%+M11)*(100%+J11))*K11</f>
        <v>2111.1999999999998</v>
      </c>
    </row>
    <row r="12" spans="2:16" ht="16.5" thickBot="1" x14ac:dyDescent="0.3">
      <c r="B12" s="391" t="s">
        <v>771</v>
      </c>
      <c r="C12" s="392"/>
      <c r="D12" s="242">
        <v>259</v>
      </c>
      <c r="E12" s="243">
        <v>55</v>
      </c>
      <c r="F12" s="243">
        <v>0</v>
      </c>
      <c r="G12" s="243">
        <v>6636</v>
      </c>
      <c r="H12" s="243">
        <v>1429</v>
      </c>
      <c r="I12" s="243">
        <v>1499</v>
      </c>
      <c r="J12" s="244">
        <v>0</v>
      </c>
      <c r="K12" s="252">
        <v>0</v>
      </c>
      <c r="L12" s="245">
        <v>0</v>
      </c>
      <c r="M12" s="246">
        <v>0</v>
      </c>
      <c r="N12" s="258"/>
      <c r="O12" s="273">
        <f>AVERAGE(H12:I12)*(100%+L12)*(100%+M12)</f>
        <v>1464</v>
      </c>
      <c r="P12" s="283">
        <f>AVERAGE(H12:I12)*(100%+L12)*(100%+M12)*(100%+J12)+(AVERAGE(H12:I12)*(100%+L12)*(100%+M12)*(100%+J12))*K12</f>
        <v>1464</v>
      </c>
    </row>
    <row r="13" spans="2:16" ht="7.5" customHeight="1" thickBot="1" x14ac:dyDescent="0.3">
      <c r="B13" s="280"/>
      <c r="C13" s="247"/>
      <c r="D13" s="248"/>
      <c r="E13" s="248"/>
      <c r="F13" s="248"/>
      <c r="G13" s="248"/>
      <c r="H13" s="248"/>
      <c r="I13" s="248"/>
      <c r="J13" s="249"/>
      <c r="K13" s="229"/>
      <c r="L13" s="269"/>
      <c r="M13" s="271"/>
      <c r="N13" s="229"/>
      <c r="O13" s="276"/>
      <c r="P13" s="285"/>
    </row>
    <row r="14" spans="2:16" x14ac:dyDescent="0.25">
      <c r="B14" s="393" t="s">
        <v>781</v>
      </c>
      <c r="C14" s="394"/>
      <c r="D14" s="237">
        <v>223</v>
      </c>
      <c r="E14" s="238">
        <v>1013</v>
      </c>
      <c r="F14" s="238">
        <v>811</v>
      </c>
      <c r="G14" s="238">
        <v>5530</v>
      </c>
      <c r="H14" s="238">
        <v>1911</v>
      </c>
      <c r="I14" s="238">
        <v>2011</v>
      </c>
      <c r="J14" s="239">
        <v>0.45</v>
      </c>
      <c r="K14" s="239">
        <v>0</v>
      </c>
      <c r="L14" s="240">
        <v>0.25</v>
      </c>
      <c r="M14" s="241">
        <v>0</v>
      </c>
      <c r="N14" s="258"/>
      <c r="O14" s="272">
        <f>AVERAGE(H14:I14)*(100%+L14)*(100%+M14)</f>
        <v>2451.25</v>
      </c>
      <c r="P14" s="279">
        <f>AVERAGE(H14:I14)*(100%+L14)*(100%+M14)*(100%+J14)+(AVERAGE(H14:I14)*(100%+L14)*(100%+M14)*(100%+J14))*K14</f>
        <v>3554.3125</v>
      </c>
    </row>
    <row r="15" spans="2:16" x14ac:dyDescent="0.25">
      <c r="B15" s="391" t="s">
        <v>773</v>
      </c>
      <c r="C15" s="392"/>
      <c r="D15" s="242">
        <v>224</v>
      </c>
      <c r="E15" s="243">
        <v>55</v>
      </c>
      <c r="F15" s="243">
        <v>0</v>
      </c>
      <c r="G15" s="243">
        <v>5530</v>
      </c>
      <c r="H15" s="243">
        <v>1811</v>
      </c>
      <c r="I15" s="243">
        <v>1911</v>
      </c>
      <c r="J15" s="244">
        <v>0.5</v>
      </c>
      <c r="K15" s="244">
        <v>0</v>
      </c>
      <c r="L15" s="253">
        <v>0</v>
      </c>
      <c r="M15" s="254">
        <v>0</v>
      </c>
      <c r="N15" s="258"/>
      <c r="O15" s="274">
        <f>AVERAGE(H15:I15)*(100%+L15)*(100%+M15)</f>
        <v>1861</v>
      </c>
      <c r="P15" s="284">
        <f>AVERAGE(H15:I15)*(100%+L15)*(100%+M15)*(100%+J15)+(AVERAGE(H15:I15)*(100%+L15)*(100%+M15)*(100%+J15))*K15</f>
        <v>2791.5</v>
      </c>
    </row>
    <row r="16" spans="2:16" ht="16.5" thickBot="1" x14ac:dyDescent="0.3">
      <c r="B16" s="391" t="s">
        <v>774</v>
      </c>
      <c r="C16" s="392"/>
      <c r="D16" s="250">
        <v>289</v>
      </c>
      <c r="E16" s="251">
        <v>55</v>
      </c>
      <c r="F16" s="251">
        <v>0</v>
      </c>
      <c r="G16" s="251">
        <v>5530</v>
      </c>
      <c r="H16" s="251">
        <v>1811</v>
      </c>
      <c r="I16" s="251">
        <v>1911</v>
      </c>
      <c r="J16" s="252">
        <v>0</v>
      </c>
      <c r="K16" s="252">
        <v>0</v>
      </c>
      <c r="L16" s="245">
        <v>0</v>
      </c>
      <c r="M16" s="246">
        <v>0</v>
      </c>
      <c r="N16" s="258"/>
      <c r="O16" s="273">
        <f>AVERAGE(H16:I16)*(100%+L16)*(100%+M16)</f>
        <v>1861</v>
      </c>
      <c r="P16" s="283">
        <f>AVERAGE(H16:I16)*(100%+L16)*(100%+M16)*(100%+J16)+(AVERAGE(H16:I16)*(100%+L16)*(100%+M16)*(100%+J16))*K16</f>
        <v>1861</v>
      </c>
    </row>
    <row r="17" spans="2:16" ht="7.5" customHeight="1" thickBot="1" x14ac:dyDescent="0.3">
      <c r="B17" s="280"/>
      <c r="C17" s="247"/>
      <c r="D17" s="248"/>
      <c r="E17" s="248"/>
      <c r="F17" s="248"/>
      <c r="G17" s="248"/>
      <c r="H17" s="248"/>
      <c r="I17" s="248"/>
      <c r="J17" s="249"/>
      <c r="K17" s="229"/>
      <c r="L17" s="269"/>
      <c r="M17" s="271"/>
      <c r="N17" s="229"/>
      <c r="O17" s="276"/>
      <c r="P17" s="285"/>
    </row>
    <row r="18" spans="2:16" ht="15.75" x14ac:dyDescent="0.25">
      <c r="B18" s="393" t="s">
        <v>779</v>
      </c>
      <c r="C18" s="394"/>
      <c r="D18" s="237">
        <v>223</v>
      </c>
      <c r="E18" s="238">
        <v>1197</v>
      </c>
      <c r="F18" s="238">
        <v>922</v>
      </c>
      <c r="G18" s="238">
        <v>5530</v>
      </c>
      <c r="H18" s="238">
        <v>1886</v>
      </c>
      <c r="I18" s="238">
        <v>1963</v>
      </c>
      <c r="J18" s="239">
        <v>0.45</v>
      </c>
      <c r="K18" s="239">
        <v>0.5</v>
      </c>
      <c r="L18" s="240">
        <v>0.25</v>
      </c>
      <c r="M18" s="241">
        <v>1</v>
      </c>
      <c r="N18" s="258"/>
      <c r="O18" s="275">
        <f>AVERAGE(H18:I18)*(100%+L18)*(100%+M18)</f>
        <v>4811.25</v>
      </c>
      <c r="P18" s="286">
        <f>AVERAGE(H18:I18)*(100%+L18)*(100%+M18)*(100%+J18)+(AVERAGE(H18:I18)*(100%+L18)*(100%+M18)*(100%+J18))*K18</f>
        <v>10464.46875</v>
      </c>
    </row>
    <row r="19" spans="2:16" ht="15.75" x14ac:dyDescent="0.25">
      <c r="B19" s="391" t="s">
        <v>780</v>
      </c>
      <c r="C19" s="392"/>
      <c r="D19" s="255">
        <v>289</v>
      </c>
      <c r="E19" s="243">
        <v>65</v>
      </c>
      <c r="F19" s="243">
        <v>0</v>
      </c>
      <c r="G19" s="243">
        <v>5530</v>
      </c>
      <c r="H19" s="243">
        <v>1756</v>
      </c>
      <c r="I19" s="243">
        <v>1833</v>
      </c>
      <c r="J19" s="244">
        <v>0</v>
      </c>
      <c r="K19" s="244">
        <v>0.5</v>
      </c>
      <c r="L19" s="253">
        <v>0</v>
      </c>
      <c r="M19" s="254">
        <v>1</v>
      </c>
      <c r="N19" s="258"/>
      <c r="O19" s="274">
        <f>AVERAGE(H19:I19)*(100%+L19)*(100%+M19)</f>
        <v>3589</v>
      </c>
      <c r="P19" s="284">
        <f>AVERAGE(H19:I19)*(100%+L19)*(100%+M19)*(100%+J19)+(AVERAGE(H19:I19)*(100%+L19)*(100%+M19)*(100%+J19))*K19</f>
        <v>5383.5</v>
      </c>
    </row>
    <row r="20" spans="2:16" ht="16.5" thickBot="1" x14ac:dyDescent="0.3">
      <c r="B20" s="395" t="s">
        <v>848</v>
      </c>
      <c r="C20" s="396"/>
      <c r="D20" s="259">
        <v>259</v>
      </c>
      <c r="E20" s="260">
        <v>65</v>
      </c>
      <c r="F20" s="260">
        <v>0</v>
      </c>
      <c r="G20" s="261">
        <v>6636</v>
      </c>
      <c r="H20" s="260">
        <v>1894</v>
      </c>
      <c r="I20" s="260">
        <v>1971</v>
      </c>
      <c r="J20" s="262">
        <v>0</v>
      </c>
      <c r="K20" s="262">
        <v>0</v>
      </c>
      <c r="L20" s="263">
        <v>0</v>
      </c>
      <c r="M20" s="264">
        <v>0</v>
      </c>
      <c r="N20" s="258"/>
      <c r="O20" s="274">
        <f>AVERAGE(H20:I20)*(100%+L20)*(100%+M20)</f>
        <v>1932.5</v>
      </c>
      <c r="P20" s="284">
        <f>AVERAGE(H20:I20)*(100%+L20)*(100%+M20)*(100%+J20)+(AVERAGE(H20:I20)*(100%+L20)*(100%+M20)*(100%+J20))*K20</f>
        <v>1932.5</v>
      </c>
    </row>
    <row r="21" spans="2:16" ht="16.5" thickBot="1" x14ac:dyDescent="0.3">
      <c r="B21" s="386" t="s">
        <v>793</v>
      </c>
      <c r="C21" s="387"/>
      <c r="D21" s="287">
        <v>223</v>
      </c>
      <c r="E21" s="288">
        <v>1197</v>
      </c>
      <c r="F21" s="288">
        <v>922</v>
      </c>
      <c r="G21" s="288">
        <v>5530</v>
      </c>
      <c r="H21" s="289">
        <v>2276</v>
      </c>
      <c r="I21" s="289">
        <v>2376</v>
      </c>
      <c r="J21" s="290">
        <v>0.45</v>
      </c>
      <c r="K21" s="291">
        <v>0</v>
      </c>
      <c r="L21" s="290">
        <v>0.25</v>
      </c>
      <c r="M21" s="292">
        <v>0</v>
      </c>
      <c r="N21" s="293"/>
      <c r="O21" s="294">
        <f>AVERAGE(H21:I21)*(100%+L21)*(100%+M21)</f>
        <v>2907.5</v>
      </c>
      <c r="P21" s="295">
        <f>AVERAGE(H21:I21)*(100%+L21)*(100%+M21)*(100%+J21)+(AVERAGE(H21:I21)*(100%+L21)*(100%+M21)*(100%+J21))*K21</f>
        <v>4215.875</v>
      </c>
    </row>
    <row r="22" spans="2:16" ht="15.75" thickTop="1" x14ac:dyDescent="0.25">
      <c r="B22" s="232"/>
      <c r="C22" s="232"/>
      <c r="D22" s="232"/>
      <c r="E22" s="233"/>
      <c r="F22" s="6"/>
      <c r="G22" s="6"/>
      <c r="H22" s="6"/>
      <c r="I22" s="6"/>
      <c r="J22" s="6"/>
      <c r="K22" s="6"/>
      <c r="L22" s="6"/>
      <c r="M22" s="6"/>
      <c r="N22" s="6"/>
    </row>
    <row r="23" spans="2:16" ht="15.75" x14ac:dyDescent="0.25">
      <c r="B23" s="234" t="s">
        <v>769</v>
      </c>
      <c r="C23" s="232"/>
      <c r="D23" s="232"/>
      <c r="E23" s="233"/>
      <c r="F23" s="6"/>
      <c r="G23" s="6"/>
      <c r="H23" s="6"/>
      <c r="I23" s="6"/>
      <c r="J23" s="6"/>
      <c r="K23" s="6"/>
      <c r="L23" s="6"/>
      <c r="M23" s="6"/>
      <c r="N23" s="6"/>
    </row>
    <row r="24" spans="2:16" ht="15.75" x14ac:dyDescent="0.25">
      <c r="B24" s="230" t="s">
        <v>768</v>
      </c>
      <c r="C24" s="231"/>
      <c r="D24" s="231"/>
      <c r="E24" s="6"/>
      <c r="F24" s="6"/>
      <c r="G24" s="6"/>
      <c r="H24" s="6"/>
      <c r="I24" s="6"/>
      <c r="J24" s="6"/>
      <c r="K24" s="6"/>
      <c r="L24" s="6"/>
      <c r="M24" s="6"/>
      <c r="N24" s="6"/>
    </row>
    <row r="25" spans="2:16" ht="15.75" x14ac:dyDescent="0.25">
      <c r="B25" s="235" t="s">
        <v>767</v>
      </c>
      <c r="C25" s="231"/>
      <c r="D25" s="231"/>
      <c r="E25" s="6"/>
      <c r="F25" s="6"/>
      <c r="G25" s="6"/>
      <c r="H25" s="6"/>
      <c r="I25" s="6"/>
      <c r="J25" s="6"/>
      <c r="K25" s="6"/>
      <c r="L25" s="6"/>
      <c r="M25" s="6"/>
      <c r="N25" s="6"/>
    </row>
    <row r="26" spans="2:16" ht="15.75" x14ac:dyDescent="0.25">
      <c r="B26" s="234" t="s">
        <v>766</v>
      </c>
      <c r="C26" s="230"/>
      <c r="D26" s="231"/>
      <c r="E26" s="6"/>
      <c r="F26" s="6"/>
      <c r="G26" s="6"/>
      <c r="H26" s="6"/>
      <c r="I26" s="6"/>
      <c r="J26" s="6"/>
      <c r="K26" s="6"/>
      <c r="L26" s="6"/>
      <c r="M26" s="6"/>
      <c r="N26" s="6"/>
    </row>
    <row r="27" spans="2:16" ht="15.75" x14ac:dyDescent="0.25">
      <c r="B27" s="234" t="s">
        <v>776</v>
      </c>
      <c r="C27" s="230"/>
      <c r="D27" s="231"/>
      <c r="E27" s="6"/>
      <c r="F27" s="6"/>
      <c r="G27" s="6"/>
      <c r="H27" s="6"/>
      <c r="I27" s="6"/>
      <c r="J27" s="6"/>
      <c r="K27" s="6"/>
      <c r="L27" s="6"/>
      <c r="M27" s="6"/>
      <c r="N27" s="6"/>
    </row>
    <row r="28" spans="2:16" ht="15.75" x14ac:dyDescent="0.25">
      <c r="B28" s="234" t="s">
        <v>782</v>
      </c>
      <c r="C28" s="230"/>
      <c r="D28" s="231"/>
      <c r="E28" s="6"/>
      <c r="F28" s="6"/>
      <c r="G28" s="6"/>
      <c r="H28" s="6"/>
      <c r="I28" s="6"/>
      <c r="J28" s="6"/>
      <c r="K28" s="6"/>
      <c r="L28" s="6"/>
      <c r="M28" s="6"/>
      <c r="N28" s="6"/>
    </row>
    <row r="29" spans="2:16" ht="15.75" x14ac:dyDescent="0.25">
      <c r="B29" s="234" t="s">
        <v>799</v>
      </c>
      <c r="C29" s="230"/>
      <c r="D29" s="231"/>
      <c r="E29" s="6"/>
      <c r="F29" s="6"/>
      <c r="G29" s="6"/>
      <c r="H29" s="6"/>
      <c r="I29" s="6"/>
      <c r="J29" s="6"/>
      <c r="K29" s="6"/>
      <c r="L29" s="6"/>
      <c r="M29" s="6"/>
      <c r="N29" s="6"/>
    </row>
    <row r="30" spans="2:16" ht="15.75" x14ac:dyDescent="0.25">
      <c r="B30" s="234" t="s">
        <v>783</v>
      </c>
      <c r="C30" s="230"/>
      <c r="D30" s="231"/>
      <c r="E30" s="6"/>
      <c r="F30" s="6"/>
      <c r="G30" s="6"/>
      <c r="H30" s="6"/>
      <c r="I30" s="6"/>
      <c r="J30" s="6"/>
      <c r="K30" s="6"/>
      <c r="L30" s="6"/>
      <c r="M30" s="6"/>
      <c r="N30" s="6"/>
    </row>
    <row r="31" spans="2:16" ht="15.75" x14ac:dyDescent="0.25">
      <c r="B31" s="234" t="s">
        <v>794</v>
      </c>
      <c r="C31" s="230"/>
      <c r="D31" s="231"/>
      <c r="E31" s="6"/>
      <c r="F31" s="6"/>
      <c r="G31" s="6"/>
      <c r="H31" s="6"/>
      <c r="I31" s="6"/>
      <c r="J31" s="6"/>
      <c r="K31" s="6"/>
      <c r="L31" s="6"/>
      <c r="M31" s="6"/>
      <c r="N31" s="6"/>
    </row>
    <row r="32" spans="2:16" ht="7.5" customHeight="1" x14ac:dyDescent="0.25">
      <c r="B32" s="234"/>
      <c r="C32" s="230"/>
      <c r="D32" s="231"/>
      <c r="E32" s="6"/>
      <c r="F32" s="6"/>
      <c r="G32" s="6"/>
      <c r="H32" s="6"/>
      <c r="I32" s="6"/>
      <c r="J32" s="6"/>
      <c r="K32" s="6"/>
      <c r="L32" s="6"/>
      <c r="M32" s="6"/>
      <c r="N32" s="6"/>
    </row>
    <row r="33" spans="2:14" x14ac:dyDescent="0.25">
      <c r="B33" s="234" t="s">
        <v>795</v>
      </c>
      <c r="C33" s="230"/>
      <c r="D33" s="231"/>
      <c r="E33" s="6"/>
      <c r="F33" s="6"/>
      <c r="G33" s="6"/>
      <c r="H33" s="6"/>
      <c r="I33" s="6"/>
      <c r="J33" s="6"/>
      <c r="K33" s="6"/>
      <c r="L33" s="6"/>
      <c r="M33" s="6"/>
      <c r="N33" s="6"/>
    </row>
    <row r="34" spans="2:14" x14ac:dyDescent="0.25">
      <c r="B34" s="235" t="s">
        <v>775</v>
      </c>
      <c r="C34" s="231"/>
      <c r="D34" s="231"/>
      <c r="E34" s="6"/>
      <c r="F34" s="6"/>
      <c r="G34" s="6"/>
      <c r="H34" s="6"/>
      <c r="I34" s="6"/>
      <c r="J34" s="6"/>
      <c r="K34" s="6"/>
      <c r="L34" s="6"/>
      <c r="M34" s="6"/>
      <c r="N34" s="6"/>
    </row>
    <row r="35" spans="2:14" x14ac:dyDescent="0.25">
      <c r="B35" s="235" t="s">
        <v>778</v>
      </c>
      <c r="C35" s="231"/>
      <c r="D35" s="231"/>
      <c r="E35" s="6"/>
      <c r="F35" s="6"/>
      <c r="G35" s="6"/>
      <c r="H35" s="6"/>
      <c r="I35" s="6"/>
      <c r="J35" s="6"/>
      <c r="K35" s="6"/>
      <c r="L35" s="6"/>
      <c r="M35" s="6"/>
      <c r="N35" s="6"/>
    </row>
    <row r="36" spans="2:14" ht="7.5" customHeight="1" x14ac:dyDescent="0.25">
      <c r="B36" s="235"/>
      <c r="C36" s="231"/>
      <c r="D36" s="231"/>
      <c r="E36" s="6"/>
      <c r="F36" s="6"/>
      <c r="G36" s="6"/>
      <c r="H36" s="6"/>
      <c r="I36" s="6"/>
      <c r="J36" s="6"/>
      <c r="K36" s="6"/>
      <c r="L36" s="6"/>
      <c r="M36" s="6"/>
      <c r="N36" s="6"/>
    </row>
    <row r="37" spans="2:14" ht="18.75" x14ac:dyDescent="0.25">
      <c r="B37" s="265" t="s">
        <v>796</v>
      </c>
      <c r="C37" s="231"/>
      <c r="D37" s="231"/>
      <c r="E37" s="6"/>
      <c r="F37" s="6"/>
      <c r="G37" s="6"/>
      <c r="H37" s="6"/>
      <c r="I37" s="6"/>
      <c r="J37" s="6"/>
      <c r="K37" s="6"/>
      <c r="L37" s="6"/>
      <c r="M37" s="6"/>
      <c r="N37" s="6"/>
    </row>
    <row r="38" spans="2:14" x14ac:dyDescent="0.25">
      <c r="B38" s="266" t="s">
        <v>850</v>
      </c>
      <c r="C38" s="231"/>
      <c r="D38" s="231"/>
      <c r="E38" s="6"/>
      <c r="F38" s="6"/>
      <c r="G38" s="6"/>
      <c r="H38" s="6"/>
      <c r="I38" s="6"/>
      <c r="J38" s="6"/>
      <c r="K38" s="6"/>
      <c r="L38" s="6"/>
      <c r="M38" s="6"/>
      <c r="N38" s="6"/>
    </row>
    <row r="39" spans="2:14" ht="15.75" x14ac:dyDescent="0.25">
      <c r="B39" s="236"/>
      <c r="C39" s="231"/>
      <c r="D39" s="231"/>
      <c r="E39" s="6"/>
      <c r="F39" s="6"/>
      <c r="G39" s="6"/>
      <c r="H39" s="6"/>
      <c r="I39" s="6"/>
      <c r="J39" s="6"/>
      <c r="K39" s="6"/>
      <c r="L39" s="6"/>
      <c r="M39" s="6"/>
      <c r="N39" s="6"/>
    </row>
  </sheetData>
  <mergeCells count="16">
    <mergeCell ref="B21:C21"/>
    <mergeCell ref="B2:P2"/>
    <mergeCell ref="B16:C16"/>
    <mergeCell ref="B18:C18"/>
    <mergeCell ref="B19:C19"/>
    <mergeCell ref="B20:C20"/>
    <mergeCell ref="B10:C10"/>
    <mergeCell ref="B8:C8"/>
    <mergeCell ref="B11:C11"/>
    <mergeCell ref="B12:C12"/>
    <mergeCell ref="B14:C14"/>
    <mergeCell ref="B15:C15"/>
    <mergeCell ref="B7:C7"/>
    <mergeCell ref="B5:C5"/>
    <mergeCell ref="B4:C4"/>
    <mergeCell ref="B3:C3"/>
  </mergeCells>
  <conditionalFormatting sqref="D6">
    <cfRule type="colorScale" priority="74">
      <colorScale>
        <cfvo type="min"/>
        <cfvo type="percentile" val="50"/>
        <cfvo type="max"/>
        <color rgb="FFF8696B"/>
        <color rgb="FFFFEB84"/>
        <color rgb="FF63BE7B"/>
      </colorScale>
    </cfRule>
  </conditionalFormatting>
  <conditionalFormatting sqref="D9">
    <cfRule type="colorScale" priority="73">
      <colorScale>
        <cfvo type="min"/>
        <cfvo type="percentile" val="50"/>
        <cfvo type="max"/>
        <color rgb="FFF8696B"/>
        <color rgb="FFFFEB84"/>
        <color rgb="FF63BE7B"/>
      </colorScale>
    </cfRule>
  </conditionalFormatting>
  <conditionalFormatting sqref="D4:D5">
    <cfRule type="colorScale" priority="65">
      <colorScale>
        <cfvo type="min"/>
        <cfvo type="percentile" val="50"/>
        <cfvo type="max"/>
        <color rgb="FFF8696B"/>
        <color rgb="FFFFEB84"/>
        <color rgb="FF63BE7B"/>
      </colorScale>
    </cfRule>
  </conditionalFormatting>
  <conditionalFormatting sqref="E4:E5">
    <cfRule type="colorScale" priority="64">
      <colorScale>
        <cfvo type="min"/>
        <cfvo type="percentile" val="50"/>
        <cfvo type="max"/>
        <color rgb="FFF8696B"/>
        <color rgb="FFFFEB84"/>
        <color rgb="FF63BE7B"/>
      </colorScale>
    </cfRule>
  </conditionalFormatting>
  <conditionalFormatting sqref="F4:F5">
    <cfRule type="colorScale" priority="63">
      <colorScale>
        <cfvo type="min"/>
        <cfvo type="percentile" val="50"/>
        <cfvo type="max"/>
        <color rgb="FFF8696B"/>
        <color rgb="FFFFEB84"/>
        <color rgb="FF63BE7B"/>
      </colorScale>
    </cfRule>
  </conditionalFormatting>
  <conditionalFormatting sqref="G4:G5">
    <cfRule type="colorScale" priority="62">
      <colorScale>
        <cfvo type="min"/>
        <cfvo type="percentile" val="50"/>
        <cfvo type="max"/>
        <color rgb="FFF8696B"/>
        <color rgb="FFFFEB84"/>
        <color rgb="FF63BE7B"/>
      </colorScale>
    </cfRule>
  </conditionalFormatting>
  <conditionalFormatting sqref="H4:H5">
    <cfRule type="colorScale" priority="61">
      <colorScale>
        <cfvo type="min"/>
        <cfvo type="percentile" val="50"/>
        <cfvo type="max"/>
        <color rgb="FFF8696B"/>
        <color rgb="FFFFEB84"/>
        <color rgb="FF63BE7B"/>
      </colorScale>
    </cfRule>
  </conditionalFormatting>
  <conditionalFormatting sqref="I4:I5">
    <cfRule type="colorScale" priority="60">
      <colorScale>
        <cfvo type="min"/>
        <cfvo type="percentile" val="50"/>
        <cfvo type="max"/>
        <color rgb="FFF8696B"/>
        <color rgb="FFFFEB84"/>
        <color rgb="FF63BE7B"/>
      </colorScale>
    </cfRule>
  </conditionalFormatting>
  <conditionalFormatting sqref="J4:J5">
    <cfRule type="colorScale" priority="59">
      <colorScale>
        <cfvo type="min"/>
        <cfvo type="percentile" val="50"/>
        <cfvo type="max"/>
        <color rgb="FFF8696B"/>
        <color rgb="FFFFEB84"/>
        <color rgb="FF63BE7B"/>
      </colorScale>
    </cfRule>
  </conditionalFormatting>
  <conditionalFormatting sqref="D7:D8">
    <cfRule type="colorScale" priority="58">
      <colorScale>
        <cfvo type="min"/>
        <cfvo type="percentile" val="50"/>
        <cfvo type="max"/>
        <color rgb="FFF8696B"/>
        <color rgb="FFFFEB84"/>
        <color rgb="FF63BE7B"/>
      </colorScale>
    </cfRule>
  </conditionalFormatting>
  <conditionalFormatting sqref="E7:E8">
    <cfRule type="colorScale" priority="57">
      <colorScale>
        <cfvo type="min"/>
        <cfvo type="percentile" val="50"/>
        <cfvo type="max"/>
        <color rgb="FFF8696B"/>
        <color rgb="FFFFEB84"/>
        <color rgb="FF63BE7B"/>
      </colorScale>
    </cfRule>
  </conditionalFormatting>
  <conditionalFormatting sqref="F7:F8">
    <cfRule type="colorScale" priority="56">
      <colorScale>
        <cfvo type="min"/>
        <cfvo type="percentile" val="50"/>
        <cfvo type="max"/>
        <color rgb="FFF8696B"/>
        <color rgb="FFFFEB84"/>
        <color rgb="FF63BE7B"/>
      </colorScale>
    </cfRule>
  </conditionalFormatting>
  <conditionalFormatting sqref="G7:G8">
    <cfRule type="colorScale" priority="55">
      <colorScale>
        <cfvo type="min"/>
        <cfvo type="percentile" val="50"/>
        <cfvo type="max"/>
        <color rgb="FFF8696B"/>
        <color rgb="FFFFEB84"/>
        <color rgb="FF63BE7B"/>
      </colorScale>
    </cfRule>
  </conditionalFormatting>
  <conditionalFormatting sqref="H7:H8">
    <cfRule type="colorScale" priority="54">
      <colorScale>
        <cfvo type="min"/>
        <cfvo type="percentile" val="50"/>
        <cfvo type="max"/>
        <color rgb="FFF8696B"/>
        <color rgb="FFFFEB84"/>
        <color rgb="FF63BE7B"/>
      </colorScale>
    </cfRule>
  </conditionalFormatting>
  <conditionalFormatting sqref="I7:I8">
    <cfRule type="colorScale" priority="53">
      <colorScale>
        <cfvo type="min"/>
        <cfvo type="percentile" val="50"/>
        <cfvo type="max"/>
        <color rgb="FFF8696B"/>
        <color rgb="FFFFEB84"/>
        <color rgb="FF63BE7B"/>
      </colorScale>
    </cfRule>
  </conditionalFormatting>
  <conditionalFormatting sqref="J7:J8">
    <cfRule type="colorScale" priority="52">
      <colorScale>
        <cfvo type="min"/>
        <cfvo type="percentile" val="50"/>
        <cfvo type="max"/>
        <color rgb="FFF8696B"/>
        <color rgb="FFFFEB84"/>
        <color rgb="FF63BE7B"/>
      </colorScale>
    </cfRule>
  </conditionalFormatting>
  <conditionalFormatting sqref="D10:D12">
    <cfRule type="colorScale" priority="51">
      <colorScale>
        <cfvo type="min"/>
        <cfvo type="percentile" val="50"/>
        <cfvo type="max"/>
        <color rgb="FFF8696B"/>
        <color rgb="FFFFEB84"/>
        <color rgb="FF63BE7B"/>
      </colorScale>
    </cfRule>
  </conditionalFormatting>
  <conditionalFormatting sqref="E10:E12">
    <cfRule type="colorScale" priority="50">
      <colorScale>
        <cfvo type="min"/>
        <cfvo type="percentile" val="50"/>
        <cfvo type="max"/>
        <color rgb="FFF8696B"/>
        <color rgb="FFFFEB84"/>
        <color rgb="FF63BE7B"/>
      </colorScale>
    </cfRule>
  </conditionalFormatting>
  <conditionalFormatting sqref="F10:F12">
    <cfRule type="colorScale" priority="49">
      <colorScale>
        <cfvo type="min"/>
        <cfvo type="percentile" val="50"/>
        <cfvo type="max"/>
        <color rgb="FFF8696B"/>
        <color rgb="FFFFEB84"/>
        <color rgb="FF63BE7B"/>
      </colorScale>
    </cfRule>
  </conditionalFormatting>
  <conditionalFormatting sqref="G10:G12">
    <cfRule type="colorScale" priority="48">
      <colorScale>
        <cfvo type="min"/>
        <cfvo type="percentile" val="50"/>
        <cfvo type="max"/>
        <color rgb="FFF8696B"/>
        <color rgb="FFFFEB84"/>
        <color rgb="FF63BE7B"/>
      </colorScale>
    </cfRule>
  </conditionalFormatting>
  <conditionalFormatting sqref="H10:H12">
    <cfRule type="colorScale" priority="47">
      <colorScale>
        <cfvo type="min"/>
        <cfvo type="percentile" val="50"/>
        <cfvo type="max"/>
        <color rgb="FFF8696B"/>
        <color rgb="FFFFEB84"/>
        <color rgb="FF63BE7B"/>
      </colorScale>
    </cfRule>
  </conditionalFormatting>
  <conditionalFormatting sqref="I10:I12">
    <cfRule type="colorScale" priority="46">
      <colorScale>
        <cfvo type="min"/>
        <cfvo type="percentile" val="50"/>
        <cfvo type="max"/>
        <color rgb="FFF8696B"/>
        <color rgb="FFFFEB84"/>
        <color rgb="FF63BE7B"/>
      </colorScale>
    </cfRule>
  </conditionalFormatting>
  <conditionalFormatting sqref="J10:J12">
    <cfRule type="colorScale" priority="45">
      <colorScale>
        <cfvo type="min"/>
        <cfvo type="percentile" val="50"/>
        <cfvo type="max"/>
        <color rgb="FFF8696B"/>
        <color rgb="FFFFEB84"/>
        <color rgb="FF63BE7B"/>
      </colorScale>
    </cfRule>
  </conditionalFormatting>
  <conditionalFormatting sqref="D14:D16">
    <cfRule type="colorScale" priority="44">
      <colorScale>
        <cfvo type="min"/>
        <cfvo type="percentile" val="50"/>
        <cfvo type="max"/>
        <color rgb="FFF8696B"/>
        <color rgb="FFFFEB84"/>
        <color rgb="FF63BE7B"/>
      </colorScale>
    </cfRule>
  </conditionalFormatting>
  <conditionalFormatting sqref="E14:E16">
    <cfRule type="colorScale" priority="43">
      <colorScale>
        <cfvo type="min"/>
        <cfvo type="percentile" val="50"/>
        <cfvo type="max"/>
        <color rgb="FFF8696B"/>
        <color rgb="FFFFEB84"/>
        <color rgb="FF63BE7B"/>
      </colorScale>
    </cfRule>
  </conditionalFormatting>
  <conditionalFormatting sqref="F14:F16">
    <cfRule type="colorScale" priority="42">
      <colorScale>
        <cfvo type="min"/>
        <cfvo type="percentile" val="50"/>
        <cfvo type="max"/>
        <color rgb="FFF8696B"/>
        <color rgb="FFFFEB84"/>
        <color rgb="FF63BE7B"/>
      </colorScale>
    </cfRule>
  </conditionalFormatting>
  <conditionalFormatting sqref="G14:G16">
    <cfRule type="colorScale" priority="41">
      <colorScale>
        <cfvo type="min"/>
        <cfvo type="percentile" val="50"/>
        <cfvo type="max"/>
        <color rgb="FFF8696B"/>
        <color rgb="FFFFEB84"/>
        <color rgb="FF63BE7B"/>
      </colorScale>
    </cfRule>
  </conditionalFormatting>
  <conditionalFormatting sqref="H14:H16">
    <cfRule type="colorScale" priority="40">
      <colorScale>
        <cfvo type="min"/>
        <cfvo type="percentile" val="50"/>
        <cfvo type="max"/>
        <color rgb="FFF8696B"/>
        <color rgb="FFFFEB84"/>
        <color rgb="FF63BE7B"/>
      </colorScale>
    </cfRule>
  </conditionalFormatting>
  <conditionalFormatting sqref="I14:I16">
    <cfRule type="colorScale" priority="39">
      <colorScale>
        <cfvo type="min"/>
        <cfvo type="percentile" val="50"/>
        <cfvo type="max"/>
        <color rgb="FFF8696B"/>
        <color rgb="FFFFEB84"/>
        <color rgb="FF63BE7B"/>
      </colorScale>
    </cfRule>
  </conditionalFormatting>
  <conditionalFormatting sqref="J14:J16">
    <cfRule type="colorScale" priority="38">
      <colorScale>
        <cfvo type="min"/>
        <cfvo type="percentile" val="50"/>
        <cfvo type="max"/>
        <color rgb="FFF8696B"/>
        <color rgb="FFFFEB84"/>
        <color rgb="FF63BE7B"/>
      </colorScale>
    </cfRule>
  </conditionalFormatting>
  <conditionalFormatting sqref="D18:D21">
    <cfRule type="colorScale" priority="37">
      <colorScale>
        <cfvo type="min"/>
        <cfvo type="percentile" val="50"/>
        <cfvo type="max"/>
        <color rgb="FFF8696B"/>
        <color rgb="FFFFEB84"/>
        <color rgb="FF63BE7B"/>
      </colorScale>
    </cfRule>
  </conditionalFormatting>
  <conditionalFormatting sqref="E18:E21">
    <cfRule type="colorScale" priority="36">
      <colorScale>
        <cfvo type="min"/>
        <cfvo type="percentile" val="50"/>
        <cfvo type="max"/>
        <color rgb="FFF8696B"/>
        <color rgb="FFFFEB84"/>
        <color rgb="FF63BE7B"/>
      </colorScale>
    </cfRule>
  </conditionalFormatting>
  <conditionalFormatting sqref="F18:F21">
    <cfRule type="colorScale" priority="35">
      <colorScale>
        <cfvo type="min"/>
        <cfvo type="percentile" val="50"/>
        <cfvo type="max"/>
        <color rgb="FFF8696B"/>
        <color rgb="FFFFEB84"/>
        <color rgb="FF63BE7B"/>
      </colorScale>
    </cfRule>
  </conditionalFormatting>
  <conditionalFormatting sqref="G18:G21">
    <cfRule type="colorScale" priority="34">
      <colorScale>
        <cfvo type="min"/>
        <cfvo type="percentile" val="50"/>
        <cfvo type="max"/>
        <color rgb="FFF8696B"/>
        <color rgb="FFFFEB84"/>
        <color rgb="FF63BE7B"/>
      </colorScale>
    </cfRule>
  </conditionalFormatting>
  <conditionalFormatting sqref="H18:H21">
    <cfRule type="colorScale" priority="33">
      <colorScale>
        <cfvo type="min"/>
        <cfvo type="percentile" val="50"/>
        <cfvo type="max"/>
        <color rgb="FFF8696B"/>
        <color rgb="FFFFEB84"/>
        <color rgb="FF63BE7B"/>
      </colorScale>
    </cfRule>
  </conditionalFormatting>
  <conditionalFormatting sqref="I18:I21">
    <cfRule type="colorScale" priority="32">
      <colorScale>
        <cfvo type="min"/>
        <cfvo type="percentile" val="50"/>
        <cfvo type="max"/>
        <color rgb="FFF8696B"/>
        <color rgb="FFFFEB84"/>
        <color rgb="FF63BE7B"/>
      </colorScale>
    </cfRule>
  </conditionalFormatting>
  <conditionalFormatting sqref="J18:J21">
    <cfRule type="colorScale" priority="31">
      <colorScale>
        <cfvo type="min"/>
        <cfvo type="percentile" val="50"/>
        <cfvo type="max"/>
        <color rgb="FFF8696B"/>
        <color rgb="FFFFEB84"/>
        <color rgb="FF63BE7B"/>
      </colorScale>
    </cfRule>
  </conditionalFormatting>
  <conditionalFormatting sqref="K4:K5">
    <cfRule type="colorScale" priority="27">
      <colorScale>
        <cfvo type="min"/>
        <cfvo type="percentile" val="50"/>
        <cfvo type="max"/>
        <color rgb="FFF8696B"/>
        <color rgb="FFFFEB84"/>
        <color rgb="FF63BE7B"/>
      </colorScale>
    </cfRule>
  </conditionalFormatting>
  <conditionalFormatting sqref="L4:L5">
    <cfRule type="colorScale" priority="26">
      <colorScale>
        <cfvo type="min"/>
        <cfvo type="percentile" val="50"/>
        <cfvo type="max"/>
        <color rgb="FFF8696B"/>
        <color rgb="FFFFEB84"/>
        <color rgb="FF63BE7B"/>
      </colorScale>
    </cfRule>
  </conditionalFormatting>
  <conditionalFormatting sqref="M4:N5">
    <cfRule type="colorScale" priority="25">
      <colorScale>
        <cfvo type="min"/>
        <cfvo type="percentile" val="50"/>
        <cfvo type="max"/>
        <color rgb="FFF8696B"/>
        <color rgb="FFFFEB84"/>
        <color rgb="FF63BE7B"/>
      </colorScale>
    </cfRule>
  </conditionalFormatting>
  <conditionalFormatting sqref="K7:K8">
    <cfRule type="colorScale" priority="24">
      <colorScale>
        <cfvo type="min"/>
        <cfvo type="percentile" val="50"/>
        <cfvo type="max"/>
        <color rgb="FFF8696B"/>
        <color rgb="FFFFEB84"/>
        <color rgb="FF63BE7B"/>
      </colorScale>
    </cfRule>
  </conditionalFormatting>
  <conditionalFormatting sqref="L7:L8">
    <cfRule type="colorScale" priority="23">
      <colorScale>
        <cfvo type="min"/>
        <cfvo type="percentile" val="50"/>
        <cfvo type="max"/>
        <color rgb="FFF8696B"/>
        <color rgb="FFFFEB84"/>
        <color rgb="FF63BE7B"/>
      </colorScale>
    </cfRule>
  </conditionalFormatting>
  <conditionalFormatting sqref="M7:N8">
    <cfRule type="colorScale" priority="22">
      <colorScale>
        <cfvo type="min"/>
        <cfvo type="percentile" val="50"/>
        <cfvo type="max"/>
        <color rgb="FFF8696B"/>
        <color rgb="FFFFEB84"/>
        <color rgb="FF63BE7B"/>
      </colorScale>
    </cfRule>
  </conditionalFormatting>
  <conditionalFormatting sqref="K10:K12">
    <cfRule type="colorScale" priority="21">
      <colorScale>
        <cfvo type="min"/>
        <cfvo type="percentile" val="50"/>
        <cfvo type="max"/>
        <color rgb="FFF8696B"/>
        <color rgb="FFFFEB84"/>
        <color rgb="FF63BE7B"/>
      </colorScale>
    </cfRule>
  </conditionalFormatting>
  <conditionalFormatting sqref="L10:L12">
    <cfRule type="colorScale" priority="20">
      <colorScale>
        <cfvo type="min"/>
        <cfvo type="percentile" val="50"/>
        <cfvo type="max"/>
        <color rgb="FFF8696B"/>
        <color rgb="FFFFEB84"/>
        <color rgb="FF63BE7B"/>
      </colorScale>
    </cfRule>
  </conditionalFormatting>
  <conditionalFormatting sqref="M10:N12">
    <cfRule type="colorScale" priority="19">
      <colorScale>
        <cfvo type="min"/>
        <cfvo type="percentile" val="50"/>
        <cfvo type="max"/>
        <color rgb="FFF8696B"/>
        <color rgb="FFFFEB84"/>
        <color rgb="FF63BE7B"/>
      </colorScale>
    </cfRule>
  </conditionalFormatting>
  <conditionalFormatting sqref="K14:K16">
    <cfRule type="colorScale" priority="18">
      <colorScale>
        <cfvo type="min"/>
        <cfvo type="percentile" val="50"/>
        <cfvo type="max"/>
        <color rgb="FFF8696B"/>
        <color rgb="FFFFEB84"/>
        <color rgb="FF63BE7B"/>
      </colorScale>
    </cfRule>
  </conditionalFormatting>
  <conditionalFormatting sqref="L14:L16">
    <cfRule type="colorScale" priority="17">
      <colorScale>
        <cfvo type="min"/>
        <cfvo type="percentile" val="50"/>
        <cfvo type="max"/>
        <color rgb="FFF8696B"/>
        <color rgb="FFFFEB84"/>
        <color rgb="FF63BE7B"/>
      </colorScale>
    </cfRule>
  </conditionalFormatting>
  <conditionalFormatting sqref="M14:N16">
    <cfRule type="colorScale" priority="16">
      <colorScale>
        <cfvo type="min"/>
        <cfvo type="percentile" val="50"/>
        <cfvo type="max"/>
        <color rgb="FFF8696B"/>
        <color rgb="FFFFEB84"/>
        <color rgb="FF63BE7B"/>
      </colorScale>
    </cfRule>
  </conditionalFormatting>
  <conditionalFormatting sqref="K18:K21">
    <cfRule type="colorScale" priority="15">
      <colorScale>
        <cfvo type="min"/>
        <cfvo type="percentile" val="50"/>
        <cfvo type="max"/>
        <color rgb="FFF8696B"/>
        <color rgb="FFFFEB84"/>
        <color rgb="FF63BE7B"/>
      </colorScale>
    </cfRule>
  </conditionalFormatting>
  <conditionalFormatting sqref="L18:L21">
    <cfRule type="colorScale" priority="14">
      <colorScale>
        <cfvo type="min"/>
        <cfvo type="percentile" val="50"/>
        <cfvo type="max"/>
        <color rgb="FFF8696B"/>
        <color rgb="FFFFEB84"/>
        <color rgb="FF63BE7B"/>
      </colorScale>
    </cfRule>
  </conditionalFormatting>
  <conditionalFormatting sqref="M18:N21">
    <cfRule type="colorScale" priority="13">
      <colorScale>
        <cfvo type="min"/>
        <cfvo type="percentile" val="50"/>
        <cfvo type="max"/>
        <color rgb="FFF8696B"/>
        <color rgb="FFFFEB84"/>
        <color rgb="FF63BE7B"/>
      </colorScale>
    </cfRule>
  </conditionalFormatting>
  <conditionalFormatting sqref="O4:O5">
    <cfRule type="colorScale" priority="10">
      <colorScale>
        <cfvo type="min"/>
        <cfvo type="percentile" val="50"/>
        <cfvo type="max"/>
        <color rgb="FFF8696B"/>
        <color rgb="FFFFEB84"/>
        <color rgb="FF63BE7B"/>
      </colorScale>
    </cfRule>
  </conditionalFormatting>
  <conditionalFormatting sqref="P4:P21">
    <cfRule type="colorScale" priority="9">
      <colorScale>
        <cfvo type="min"/>
        <cfvo type="percentile" val="50"/>
        <cfvo type="max"/>
        <color rgb="FFF8696B"/>
        <color rgb="FFFFEB84"/>
        <color rgb="FF63BE7B"/>
      </colorScale>
    </cfRule>
  </conditionalFormatting>
  <conditionalFormatting sqref="O7:O8">
    <cfRule type="colorScale" priority="8">
      <colorScale>
        <cfvo type="min"/>
        <cfvo type="percentile" val="50"/>
        <cfvo type="max"/>
        <color rgb="FFF8696B"/>
        <color rgb="FFFFEB84"/>
        <color rgb="FF63BE7B"/>
      </colorScale>
    </cfRule>
  </conditionalFormatting>
  <conditionalFormatting sqref="P7:P8">
    <cfRule type="colorScale" priority="7">
      <colorScale>
        <cfvo type="min"/>
        <cfvo type="percentile" val="50"/>
        <cfvo type="max"/>
        <color rgb="FFF8696B"/>
        <color rgb="FFFFEB84"/>
        <color rgb="FF63BE7B"/>
      </colorScale>
    </cfRule>
  </conditionalFormatting>
  <conditionalFormatting sqref="O10:O12">
    <cfRule type="colorScale" priority="6">
      <colorScale>
        <cfvo type="min"/>
        <cfvo type="percentile" val="50"/>
        <cfvo type="max"/>
        <color rgb="FFF8696B"/>
        <color rgb="FFFFEB84"/>
        <color rgb="FF63BE7B"/>
      </colorScale>
    </cfRule>
  </conditionalFormatting>
  <conditionalFormatting sqref="P10:P12">
    <cfRule type="colorScale" priority="5">
      <colorScale>
        <cfvo type="min"/>
        <cfvo type="percentile" val="50"/>
        <cfvo type="max"/>
        <color rgb="FFF8696B"/>
        <color rgb="FFFFEB84"/>
        <color rgb="FF63BE7B"/>
      </colorScale>
    </cfRule>
  </conditionalFormatting>
  <conditionalFormatting sqref="O14:O16">
    <cfRule type="colorScale" priority="4">
      <colorScale>
        <cfvo type="min"/>
        <cfvo type="percentile" val="50"/>
        <cfvo type="max"/>
        <color rgb="FFF8696B"/>
        <color rgb="FFFFEB84"/>
        <color rgb="FF63BE7B"/>
      </colorScale>
    </cfRule>
  </conditionalFormatting>
  <conditionalFormatting sqref="P14:P16">
    <cfRule type="colorScale" priority="3">
      <colorScale>
        <cfvo type="min"/>
        <cfvo type="percentile" val="50"/>
        <cfvo type="max"/>
        <color rgb="FFF8696B"/>
        <color rgb="FFFFEB84"/>
        <color rgb="FF63BE7B"/>
      </colorScale>
    </cfRule>
  </conditionalFormatting>
  <conditionalFormatting sqref="O18:O21">
    <cfRule type="colorScale" priority="2">
      <colorScale>
        <cfvo type="min"/>
        <cfvo type="percentile" val="50"/>
        <cfvo type="max"/>
        <color rgb="FFF8696B"/>
        <color rgb="FFFFEB84"/>
        <color rgb="FF63BE7B"/>
      </colorScale>
    </cfRule>
  </conditionalFormatting>
  <conditionalFormatting sqref="P18:P21">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iconSet" priority="72" id="{A661E2DB-C2EC-420B-98E4-3E4C3FD93E8D}">
            <x14:iconSet iconSet="3Stars">
              <x14:cfvo type="percent">
                <xm:f>0</xm:f>
              </x14:cfvo>
              <x14:cfvo type="percent">
                <xm:f>33</xm:f>
              </x14:cfvo>
              <x14:cfvo type="percent">
                <xm:f>67</xm:f>
              </x14:cfvo>
            </x14:iconSet>
          </x14:cfRule>
          <xm:sqref>D4:D21</xm:sqref>
        </x14:conditionalFormatting>
        <x14:conditionalFormatting xmlns:xm="http://schemas.microsoft.com/office/excel/2006/main">
          <x14:cfRule type="iconSet" priority="71" id="{0A2928D3-AACB-4629-A77E-F9F9D75C1000}">
            <x14:iconSet iconSet="3Stars">
              <x14:cfvo type="percent">
                <xm:f>0</xm:f>
              </x14:cfvo>
              <x14:cfvo type="percent">
                <xm:f>33</xm:f>
              </x14:cfvo>
              <x14:cfvo type="percent">
                <xm:f>67</xm:f>
              </x14:cfvo>
            </x14:iconSet>
          </x14:cfRule>
          <xm:sqref>E4:E21</xm:sqref>
        </x14:conditionalFormatting>
        <x14:conditionalFormatting xmlns:xm="http://schemas.microsoft.com/office/excel/2006/main">
          <x14:cfRule type="iconSet" priority="70" id="{A6B2DF27-18CF-4496-906F-5650A49096E8}">
            <x14:iconSet iconSet="3Stars">
              <x14:cfvo type="percent">
                <xm:f>0</xm:f>
              </x14:cfvo>
              <x14:cfvo type="percent">
                <xm:f>33</xm:f>
              </x14:cfvo>
              <x14:cfvo type="percent">
                <xm:f>67</xm:f>
              </x14:cfvo>
            </x14:iconSet>
          </x14:cfRule>
          <xm:sqref>F4:F21</xm:sqref>
        </x14:conditionalFormatting>
        <x14:conditionalFormatting xmlns:xm="http://schemas.microsoft.com/office/excel/2006/main">
          <x14:cfRule type="iconSet" priority="69" id="{3D9FD6AA-8522-429B-AC92-E35C3657B5AD}">
            <x14:iconSet iconSet="3Stars">
              <x14:cfvo type="percent">
                <xm:f>0</xm:f>
              </x14:cfvo>
              <x14:cfvo type="percent">
                <xm:f>33</xm:f>
              </x14:cfvo>
              <x14:cfvo type="percent">
                <xm:f>67</xm:f>
              </x14:cfvo>
            </x14:iconSet>
          </x14:cfRule>
          <xm:sqref>G4:G21</xm:sqref>
        </x14:conditionalFormatting>
        <x14:conditionalFormatting xmlns:xm="http://schemas.microsoft.com/office/excel/2006/main">
          <x14:cfRule type="iconSet" priority="68" id="{E57268C7-DBBB-437D-9EF4-F0BE4C9DCBCD}">
            <x14:iconSet iconSet="3Stars">
              <x14:cfvo type="percent">
                <xm:f>0</xm:f>
              </x14:cfvo>
              <x14:cfvo type="percent">
                <xm:f>33</xm:f>
              </x14:cfvo>
              <x14:cfvo type="percent">
                <xm:f>67</xm:f>
              </x14:cfvo>
            </x14:iconSet>
          </x14:cfRule>
          <xm:sqref>H4:H21</xm:sqref>
        </x14:conditionalFormatting>
        <x14:conditionalFormatting xmlns:xm="http://schemas.microsoft.com/office/excel/2006/main">
          <x14:cfRule type="iconSet" priority="67" id="{9F488AF4-CFB2-4ED3-B9C2-92297CDD9D30}">
            <x14:iconSet iconSet="3Stars">
              <x14:cfvo type="percent">
                <xm:f>0</xm:f>
              </x14:cfvo>
              <x14:cfvo type="percent">
                <xm:f>33</xm:f>
              </x14:cfvo>
              <x14:cfvo type="percent">
                <xm:f>67</xm:f>
              </x14:cfvo>
            </x14:iconSet>
          </x14:cfRule>
          <xm:sqref>I4:I21</xm:sqref>
        </x14:conditionalFormatting>
        <x14:conditionalFormatting xmlns:xm="http://schemas.microsoft.com/office/excel/2006/main">
          <x14:cfRule type="iconSet" priority="66" id="{444DCCF5-56C8-4E23-B47D-D79B85EAFB5E}">
            <x14:iconSet iconSet="3Stars">
              <x14:cfvo type="percent">
                <xm:f>0</xm:f>
              </x14:cfvo>
              <x14:cfvo type="percent">
                <xm:f>33</xm:f>
              </x14:cfvo>
              <x14:cfvo type="percent">
                <xm:f>67</xm:f>
              </x14:cfvo>
            </x14:iconSet>
          </x14:cfRule>
          <xm:sqref>J4:J21</xm:sqref>
        </x14:conditionalFormatting>
        <x14:conditionalFormatting xmlns:xm="http://schemas.microsoft.com/office/excel/2006/main">
          <x14:cfRule type="iconSet" priority="30" id="{5DDDECF6-5623-4A67-AA62-BA1070972F1F}">
            <x14:iconSet iconSet="3Stars">
              <x14:cfvo type="percent">
                <xm:f>0</xm:f>
              </x14:cfvo>
              <x14:cfvo type="percent">
                <xm:f>33</xm:f>
              </x14:cfvo>
              <x14:cfvo type="percent">
                <xm:f>67</xm:f>
              </x14:cfvo>
            </x14:iconSet>
          </x14:cfRule>
          <xm:sqref>K4:K21</xm:sqref>
        </x14:conditionalFormatting>
        <x14:conditionalFormatting xmlns:xm="http://schemas.microsoft.com/office/excel/2006/main">
          <x14:cfRule type="iconSet" priority="29" id="{707F734F-16D7-43EF-8288-822867C5588C}">
            <x14:iconSet iconSet="3Stars">
              <x14:cfvo type="percent">
                <xm:f>0</xm:f>
              </x14:cfvo>
              <x14:cfvo type="percent">
                <xm:f>33</xm:f>
              </x14:cfvo>
              <x14:cfvo type="percent">
                <xm:f>67</xm:f>
              </x14:cfvo>
            </x14:iconSet>
          </x14:cfRule>
          <xm:sqref>L4:L21</xm:sqref>
        </x14:conditionalFormatting>
        <x14:conditionalFormatting xmlns:xm="http://schemas.microsoft.com/office/excel/2006/main">
          <x14:cfRule type="iconSet" priority="28" id="{4E64067B-2B0E-4978-BE1E-1F1F32DBEA54}">
            <x14:iconSet iconSet="3Stars">
              <x14:cfvo type="percent">
                <xm:f>0</xm:f>
              </x14:cfvo>
              <x14:cfvo type="percent">
                <xm:f>33</xm:f>
              </x14:cfvo>
              <x14:cfvo type="percent">
                <xm:f>67</xm:f>
              </x14:cfvo>
            </x14:iconSet>
          </x14:cfRule>
          <xm:sqref>M4:N21</xm:sqref>
        </x14:conditionalFormatting>
        <x14:conditionalFormatting xmlns:xm="http://schemas.microsoft.com/office/excel/2006/main">
          <x14:cfRule type="iconSet" priority="12" id="{C9CEF238-C91D-4835-B1F7-F2D9A65D9383}">
            <x14:iconSet iconSet="3Stars">
              <x14:cfvo type="percent">
                <xm:f>0</xm:f>
              </x14:cfvo>
              <x14:cfvo type="percent">
                <xm:f>33</xm:f>
              </x14:cfvo>
              <x14:cfvo type="percent">
                <xm:f>67</xm:f>
              </x14:cfvo>
            </x14:iconSet>
          </x14:cfRule>
          <xm:sqref>O4:O21</xm:sqref>
        </x14:conditionalFormatting>
        <x14:conditionalFormatting xmlns:xm="http://schemas.microsoft.com/office/excel/2006/main">
          <x14:cfRule type="iconSet" priority="11" id="{3B8B2031-5F73-46DB-BEE1-64AD03949722}">
            <x14:iconSet iconSet="3Stars">
              <x14:cfvo type="percent">
                <xm:f>0</xm:f>
              </x14:cfvo>
              <x14:cfvo type="percent">
                <xm:f>33</xm:f>
              </x14:cfvo>
              <x14:cfvo type="percent">
                <xm:f>67</xm:f>
              </x14:cfvo>
            </x14:iconSet>
          </x14:cfRule>
          <xm:sqref>P4:P21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Perfect Save</vt:lpstr>
      <vt:lpstr>Best Gear</vt:lpstr>
      <vt:lpstr>Damage Calculator</vt:lpstr>
      <vt:lpstr>Armour</vt:lpstr>
      <vt:lpstr>Best Passives (WIP)</vt:lpstr>
      <vt:lpstr>Best Drops</vt:lpstr>
      <vt:lpstr>Dunban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Varkalas D`Lonovan</dc:creator>
  <cp:lastModifiedBy>Varkalas D`Lonovan</cp:lastModifiedBy>
  <dcterms:created xsi:type="dcterms:W3CDTF">2014-10-05T04:02:36Z</dcterms:created>
  <dcterms:modified xsi:type="dcterms:W3CDTF">2015-07-23T23:34:01Z</dcterms:modified>
</cp:coreProperties>
</file>